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2.2023\"/>
    </mc:Choice>
  </mc:AlternateContent>
  <xr:revisionPtr revIDLastSave="0" documentId="13_ncr:1_{D773053A-16D2-4EA8-97DB-EFA2508FB991}" xr6:coauthVersionLast="47" xr6:coauthVersionMax="47" xr10:uidLastSave="{00000000-0000-0000-0000-000000000000}"/>
  <bookViews>
    <workbookView xWindow="-108" yWindow="-108" windowWidth="23256" windowHeight="12576" xr2:uid="{FB79A0BB-9037-4454-AE41-04EE3E08F044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F78" i="1"/>
  <c r="M77" i="1"/>
  <c r="F77" i="1"/>
  <c r="N74" i="1"/>
  <c r="M74" i="1"/>
  <c r="F74" i="1"/>
  <c r="N73" i="1"/>
  <c r="M73" i="1"/>
  <c r="F73" i="1"/>
  <c r="M72" i="1"/>
  <c r="F72" i="1"/>
  <c r="N72" i="1" s="1"/>
  <c r="J68" i="1"/>
  <c r="I68" i="1"/>
  <c r="H68" i="1"/>
  <c r="G68" i="1"/>
  <c r="E68" i="1"/>
  <c r="D68" i="1"/>
  <c r="M66" i="1"/>
  <c r="F66" i="1"/>
  <c r="N66" i="1" s="1"/>
  <c r="M65" i="1"/>
  <c r="F65" i="1"/>
  <c r="N65" i="1" s="1"/>
  <c r="N64" i="1"/>
  <c r="M64" i="1"/>
  <c r="F64" i="1"/>
  <c r="N63" i="1"/>
  <c r="M63" i="1"/>
  <c r="F63" i="1"/>
  <c r="M62" i="1"/>
  <c r="F62" i="1"/>
  <c r="N62" i="1" s="1"/>
  <c r="M61" i="1"/>
  <c r="F61" i="1"/>
  <c r="N61" i="1" s="1"/>
  <c r="N60" i="1"/>
  <c r="M60" i="1"/>
  <c r="F60" i="1"/>
  <c r="N59" i="1"/>
  <c r="M59" i="1"/>
  <c r="F59" i="1"/>
  <c r="M58" i="1"/>
  <c r="F58" i="1"/>
  <c r="N58" i="1" s="1"/>
  <c r="M57" i="1"/>
  <c r="F57" i="1"/>
  <c r="N57" i="1" s="1"/>
  <c r="N56" i="1"/>
  <c r="M56" i="1"/>
  <c r="F56" i="1"/>
  <c r="N55" i="1"/>
  <c r="M55" i="1"/>
  <c r="F55" i="1"/>
  <c r="M54" i="1"/>
  <c r="F54" i="1"/>
  <c r="N54" i="1" s="1"/>
  <c r="M53" i="1"/>
  <c r="F53" i="1"/>
  <c r="N53" i="1" s="1"/>
  <c r="N52" i="1"/>
  <c r="M52" i="1"/>
  <c r="F52" i="1"/>
  <c r="N51" i="1"/>
  <c r="M51" i="1"/>
  <c r="F51" i="1"/>
  <c r="M50" i="1"/>
  <c r="F50" i="1"/>
  <c r="N50" i="1" s="1"/>
  <c r="M49" i="1"/>
  <c r="F49" i="1"/>
  <c r="N49" i="1" s="1"/>
  <c r="N48" i="1"/>
  <c r="M48" i="1"/>
  <c r="F48" i="1"/>
  <c r="N47" i="1"/>
  <c r="M47" i="1"/>
  <c r="F47" i="1"/>
  <c r="M46" i="1"/>
  <c r="F46" i="1"/>
  <c r="N46" i="1" s="1"/>
  <c r="M45" i="1"/>
  <c r="F45" i="1"/>
  <c r="N45" i="1" s="1"/>
  <c r="N44" i="1"/>
  <c r="M44" i="1"/>
  <c r="F44" i="1"/>
  <c r="N43" i="1"/>
  <c r="M43" i="1"/>
  <c r="F43" i="1"/>
  <c r="M42" i="1"/>
  <c r="F42" i="1"/>
  <c r="N42" i="1" s="1"/>
  <c r="M41" i="1"/>
  <c r="F41" i="1"/>
  <c r="N41" i="1" s="1"/>
  <c r="N40" i="1"/>
  <c r="M40" i="1"/>
  <c r="F40" i="1"/>
  <c r="N39" i="1"/>
  <c r="M39" i="1"/>
  <c r="F39" i="1"/>
  <c r="M38" i="1"/>
  <c r="F38" i="1"/>
  <c r="N38" i="1" s="1"/>
  <c r="M37" i="1"/>
  <c r="F37" i="1"/>
  <c r="N37" i="1" s="1"/>
  <c r="N36" i="1"/>
  <c r="M36" i="1"/>
  <c r="F36" i="1"/>
  <c r="N35" i="1"/>
  <c r="M35" i="1"/>
  <c r="F35" i="1"/>
  <c r="M34" i="1"/>
  <c r="F34" i="1"/>
  <c r="N34" i="1" s="1"/>
  <c r="M33" i="1"/>
  <c r="F33" i="1"/>
  <c r="N33" i="1" s="1"/>
  <c r="N32" i="1"/>
  <c r="M32" i="1"/>
  <c r="F32" i="1"/>
  <c r="N31" i="1"/>
  <c r="M31" i="1"/>
  <c r="F31" i="1"/>
  <c r="M30" i="1"/>
  <c r="F30" i="1"/>
  <c r="N30" i="1" s="1"/>
  <c r="M29" i="1"/>
  <c r="F29" i="1"/>
  <c r="N29" i="1" s="1"/>
  <c r="N28" i="1"/>
  <c r="M28" i="1"/>
  <c r="F28" i="1"/>
  <c r="N27" i="1"/>
  <c r="M27" i="1"/>
  <c r="F27" i="1"/>
  <c r="M26" i="1"/>
  <c r="F26" i="1"/>
  <c r="N26" i="1" s="1"/>
  <c r="M25" i="1"/>
  <c r="F25" i="1"/>
  <c r="N25" i="1" s="1"/>
  <c r="A25" i="1"/>
  <c r="M24" i="1"/>
  <c r="F24" i="1"/>
  <c r="N24" i="1" s="1"/>
  <c r="A24" i="1"/>
  <c r="M23" i="1"/>
  <c r="F23" i="1"/>
  <c r="N23" i="1" s="1"/>
  <c r="A23" i="1"/>
  <c r="M22" i="1"/>
  <c r="F22" i="1"/>
  <c r="N22" i="1" s="1"/>
  <c r="A22" i="1"/>
  <c r="M21" i="1"/>
  <c r="F21" i="1"/>
  <c r="N21" i="1" s="1"/>
  <c r="A21" i="1"/>
  <c r="M20" i="1"/>
  <c r="F20" i="1"/>
  <c r="N20" i="1" s="1"/>
  <c r="A20" i="1"/>
  <c r="M19" i="1"/>
  <c r="F19" i="1"/>
  <c r="N19" i="1" s="1"/>
  <c r="A19" i="1"/>
  <c r="M18" i="1"/>
  <c r="F18" i="1"/>
  <c r="N18" i="1" s="1"/>
  <c r="A18" i="1"/>
  <c r="M17" i="1"/>
  <c r="F17" i="1"/>
  <c r="N17" i="1" s="1"/>
  <c r="A17" i="1"/>
  <c r="M16" i="1"/>
  <c r="F16" i="1"/>
  <c r="N16" i="1" s="1"/>
  <c r="A16" i="1"/>
  <c r="M15" i="1"/>
  <c r="F15" i="1"/>
  <c r="N15" i="1" s="1"/>
  <c r="A15" i="1"/>
  <c r="M14" i="1"/>
  <c r="F14" i="1"/>
  <c r="N14" i="1" s="1"/>
  <c r="A14" i="1"/>
  <c r="M13" i="1"/>
  <c r="F13" i="1"/>
  <c r="N13" i="1" s="1"/>
  <c r="A13" i="1"/>
  <c r="M12" i="1"/>
  <c r="F12" i="1"/>
  <c r="N12" i="1" s="1"/>
  <c r="A12" i="1"/>
  <c r="M11" i="1"/>
  <c r="F11" i="1"/>
  <c r="N11" i="1" s="1"/>
  <c r="A11" i="1"/>
  <c r="M10" i="1"/>
  <c r="F10" i="1"/>
  <c r="N10" i="1" s="1"/>
  <c r="A10" i="1"/>
  <c r="M9" i="1"/>
  <c r="F9" i="1"/>
  <c r="N9" i="1" s="1"/>
  <c r="A9" i="1"/>
  <c r="M8" i="1"/>
  <c r="F8" i="1"/>
  <c r="N8" i="1" s="1"/>
  <c r="A8" i="1"/>
  <c r="M7" i="1"/>
  <c r="F7" i="1"/>
  <c r="N7" i="1" s="1"/>
  <c r="A7" i="1"/>
  <c r="M6" i="1"/>
  <c r="M68" i="1" s="1"/>
  <c r="F6" i="1"/>
  <c r="N6" i="1" s="1"/>
  <c r="A6" i="1"/>
  <c r="J5" i="1"/>
  <c r="I5" i="1"/>
  <c r="H5" i="1"/>
  <c r="G5" i="1"/>
  <c r="F5" i="1"/>
  <c r="F68" i="1" l="1"/>
  <c r="N68" i="1" s="1"/>
</calcChain>
</file>

<file path=xl/sharedStrings.xml><?xml version="1.0" encoding="utf-8"?>
<sst xmlns="http://schemas.openxmlformats.org/spreadsheetml/2006/main" count="173" uniqueCount="135">
  <si>
    <t>2022./2023. g. apkures sezona</t>
  </si>
  <si>
    <t>Nr.p.</t>
  </si>
  <si>
    <t xml:space="preserve">        VID.ĀRA GAISA</t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</si>
  <si>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</si>
  <si>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</si>
  <si>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</si>
  <si>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</si>
  <si>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</si>
  <si>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</si>
  <si>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</si>
  <si>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</si>
  <si>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</si>
  <si>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>BC - bez K.ŪD.</t>
  </si>
  <si>
    <t xml:space="preserve"> 1-14</t>
  </si>
  <si>
    <t>15-31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</si>
  <si>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</si>
  <si>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</si>
  <si>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</si>
  <si>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</si>
  <si>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</si>
  <si>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</si>
  <si>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</si>
  <si>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 xml:space="preserve"> cirkulācijas</t>
  </si>
  <si>
    <t>Jaunā 12</t>
  </si>
  <si>
    <t>Jaunā 11a</t>
  </si>
  <si>
    <t>S</t>
  </si>
  <si>
    <t>Rīgas 22a</t>
  </si>
  <si>
    <t>Dārza 7</t>
  </si>
  <si>
    <t>Cēsu 34</t>
  </si>
  <si>
    <t>Zāles 5</t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</si>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</sst>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i/>
      <sz val="10"/>
      <name val="Letterica Baltic"/>
      <charset val="186"/>
    </font>
    <font>
      <i/>
      <sz val="10"/>
      <color theme="1"/>
      <name val="Letterica Baltic"/>
      <charset val="186"/>
    </font>
    <font>
      <sz val="10"/>
      <color indexed="50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164" fontId="0" fillId="0" borderId="11" xfId="0" applyNumberFormat="1" applyBorder="1"/>
    <xf numFmtId="0" fontId="0" fillId="0" borderId="4" xfId="0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0" xfId="0" applyNumberFormat="1"/>
    <xf numFmtId="164" fontId="0" fillId="0" borderId="12" xfId="0" applyNumberFormat="1" applyBorder="1"/>
    <xf numFmtId="164" fontId="0" fillId="0" borderId="20" xfId="0" applyNumberFormat="1" applyBorder="1"/>
    <xf numFmtId="0" fontId="9" fillId="0" borderId="11" xfId="0" applyFont="1" applyBorder="1" applyAlignment="1">
      <alignment horizontal="center"/>
    </xf>
    <xf numFmtId="164" fontId="7" fillId="0" borderId="12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0" fillId="0" borderId="10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7" fillId="0" borderId="22" xfId="0" applyNumberFormat="1" applyFont="1" applyBorder="1" applyAlignment="1">
      <alignment horizontal="right"/>
    </xf>
    <xf numFmtId="164" fontId="8" fillId="0" borderId="22" xfId="0" applyNumberFormat="1" applyFon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7" fillId="0" borderId="24" xfId="0" applyNumberFormat="1" applyFont="1" applyBorder="1" applyAlignment="1">
      <alignment horizontal="right"/>
    </xf>
    <xf numFmtId="164" fontId="8" fillId="0" borderId="24" xfId="0" applyNumberFormat="1" applyFont="1" applyBorder="1" applyAlignment="1">
      <alignment horizontal="right"/>
    </xf>
    <xf numFmtId="164" fontId="0" fillId="0" borderId="25" xfId="0" applyNumberFormat="1" applyBorder="1"/>
    <xf numFmtId="164" fontId="0" fillId="0" borderId="4" xfId="0" applyNumberFormat="1" applyBorder="1"/>
    <xf numFmtId="49" fontId="0" fillId="0" borderId="19" xfId="0" applyNumberFormat="1" applyBorder="1"/>
    <xf numFmtId="0" fontId="0" fillId="0" borderId="4" xfId="0" applyBorder="1"/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2" fontId="10" fillId="0" borderId="4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164" fontId="0" fillId="0" borderId="13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7" fillId="0" borderId="27" xfId="0" applyNumberFormat="1" applyFont="1" applyBorder="1"/>
    <xf numFmtId="164" fontId="7" fillId="0" borderId="27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10" fillId="0" borderId="28" xfId="0" applyNumberFormat="1" applyFont="1" applyBorder="1"/>
    <xf numFmtId="164" fontId="10" fillId="0" borderId="0" xfId="0" applyNumberFormat="1" applyFont="1"/>
    <xf numFmtId="0" fontId="0" fillId="0" borderId="29" xfId="0" applyBorder="1"/>
    <xf numFmtId="164" fontId="0" fillId="0" borderId="5" xfId="0" applyNumberFormat="1" applyBorder="1"/>
    <xf numFmtId="0" fontId="0" fillId="0" borderId="5" xfId="0" applyBorder="1" applyAlignment="1">
      <alignment horizontal="center"/>
    </xf>
    <xf numFmtId="164" fontId="7" fillId="0" borderId="5" xfId="0" applyNumberFormat="1" applyFont="1" applyBorder="1" applyAlignment="1">
      <alignment horizontal="right"/>
    </xf>
    <xf numFmtId="2" fontId="0" fillId="0" borderId="5" xfId="0" applyNumberFormat="1" applyBorder="1"/>
    <xf numFmtId="2" fontId="0" fillId="0" borderId="7" xfId="0" applyNumberFormat="1" applyBorder="1"/>
    <xf numFmtId="164" fontId="0" fillId="0" borderId="8" xfId="0" applyNumberFormat="1" applyBorder="1"/>
    <xf numFmtId="164" fontId="7" fillId="0" borderId="11" xfId="0" applyNumberFormat="1" applyFont="1" applyBorder="1" applyAlignment="1">
      <alignment horizontal="right"/>
    </xf>
    <xf numFmtId="2" fontId="0" fillId="0" borderId="11" xfId="0" applyNumberFormat="1" applyBorder="1"/>
    <xf numFmtId="2" fontId="0" fillId="0" borderId="4" xfId="0" applyNumberFormat="1" applyBorder="1"/>
    <xf numFmtId="2" fontId="0" fillId="0" borderId="0" xfId="0" applyNumberFormat="1"/>
    <xf numFmtId="164" fontId="0" fillId="0" borderId="28" xfId="0" applyNumberFormat="1" applyBorder="1"/>
    <xf numFmtId="2" fontId="7" fillId="0" borderId="0" xfId="0" applyNumberFormat="1" applyFont="1" applyAlignment="1">
      <alignment horizontal="right"/>
    </xf>
    <xf numFmtId="0" fontId="0" fillId="0" borderId="30" xfId="0" applyBorder="1"/>
    <xf numFmtId="2" fontId="7" fillId="0" borderId="11" xfId="0" applyNumberFormat="1" applyFont="1" applyBorder="1" applyAlignment="1">
      <alignment horizontal="right"/>
    </xf>
    <xf numFmtId="2" fontId="0" fillId="0" borderId="12" xfId="0" applyNumberFormat="1" applyBorder="1"/>
    <xf numFmtId="2" fontId="7" fillId="0" borderId="27" xfId="0" applyNumberFormat="1" applyFont="1" applyBorder="1" applyAlignment="1">
      <alignment horizontal="right"/>
    </xf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C72B6DB-55FC-4DF9-B9C2-62562B18ED22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ters\Documents\NovApr02\2022.2023.g.sezona\Atskaite%20FEB%202023.xls" TargetMode="External"/><Relationship Id="rId1" Type="http://schemas.openxmlformats.org/officeDocument/2006/relationships/externalLinkPath" Target="/Users/Valters/Documents/NovApr02/2022.2023.g.sezona/Atskaite%20FEB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estades"/>
      <sheetName val="KM karstais aukstais ūd"/>
      <sheetName val="FEBRUĀRIS SSK līdz pārb."/>
      <sheetName val="FEBRUĀ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6.67</v>
          </cell>
          <cell r="F22">
            <v>6.67</v>
          </cell>
          <cell r="G22">
            <v>6.67</v>
          </cell>
          <cell r="H22">
            <v>6.67</v>
          </cell>
          <cell r="I22">
            <v>6.67</v>
          </cell>
          <cell r="J22">
            <v>6.67</v>
          </cell>
          <cell r="K22">
            <v>6.67</v>
          </cell>
          <cell r="L22">
            <v>6.67</v>
          </cell>
          <cell r="M22">
            <v>6.67</v>
          </cell>
          <cell r="N22">
            <v>6.67</v>
          </cell>
          <cell r="U22">
            <v>6.67</v>
          </cell>
          <cell r="V22">
            <v>6.67</v>
          </cell>
          <cell r="W22">
            <v>6.67</v>
          </cell>
          <cell r="X22">
            <v>6.67</v>
          </cell>
          <cell r="Y22">
            <v>6.67</v>
          </cell>
          <cell r="Z22">
            <v>6.67</v>
          </cell>
          <cell r="AA22">
            <v>6.67</v>
          </cell>
          <cell r="AB22">
            <v>3.33</v>
          </cell>
          <cell r="AC22">
            <v>3.33</v>
          </cell>
        </row>
        <row r="46">
          <cell r="E46">
            <v>6.67</v>
          </cell>
          <cell r="F46">
            <v>6.67</v>
          </cell>
          <cell r="G46">
            <v>6.67</v>
          </cell>
          <cell r="J46">
            <v>6.67</v>
          </cell>
          <cell r="K46">
            <v>6.67</v>
          </cell>
          <cell r="L46">
            <v>6.67</v>
          </cell>
          <cell r="M46">
            <v>6.67</v>
          </cell>
          <cell r="N46">
            <v>6.67</v>
          </cell>
        </row>
        <row r="72">
          <cell r="E72">
            <v>6.67</v>
          </cell>
          <cell r="F72">
            <v>6.67</v>
          </cell>
          <cell r="G72">
            <v>6.67</v>
          </cell>
          <cell r="H72">
            <v>6.67</v>
          </cell>
          <cell r="I72">
            <v>6.67</v>
          </cell>
          <cell r="J72">
            <v>6.67</v>
          </cell>
          <cell r="K72">
            <v>6.67</v>
          </cell>
          <cell r="L72">
            <v>6.67</v>
          </cell>
          <cell r="M72">
            <v>6.67</v>
          </cell>
          <cell r="N72">
            <v>6.67</v>
          </cell>
          <cell r="U72">
            <v>6.67</v>
          </cell>
          <cell r="V72">
            <v>6.67</v>
          </cell>
          <cell r="W72">
            <v>6.67</v>
          </cell>
          <cell r="X72">
            <v>6.67</v>
          </cell>
          <cell r="Y72">
            <v>6.67</v>
          </cell>
          <cell r="Z72">
            <v>6.67</v>
          </cell>
          <cell r="AA72">
            <v>6.67</v>
          </cell>
          <cell r="AB72">
            <v>6.67</v>
          </cell>
          <cell r="AC72">
            <v>6.67</v>
          </cell>
        </row>
        <row r="96">
          <cell r="E96">
            <v>6.67</v>
          </cell>
          <cell r="F96">
            <v>6.67</v>
          </cell>
          <cell r="H96">
            <v>3.33</v>
          </cell>
          <cell r="I96">
            <v>6.67</v>
          </cell>
          <cell r="J96">
            <v>6.67</v>
          </cell>
          <cell r="K96">
            <v>3.33</v>
          </cell>
          <cell r="L96">
            <v>3.33</v>
          </cell>
          <cell r="V96">
            <v>3.33</v>
          </cell>
          <cell r="X96">
            <v>3.33</v>
          </cell>
          <cell r="Y96">
            <v>6.67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4F30B-5B88-4097-A362-2F165B64E6C3}">
  <dimension ref="A1:N78"/>
  <sheetViews>
    <sheetView tabSelected="1" workbookViewId="0">
      <selection activeCell="Q11" sqref="Q11"/>
    </sheetView>
  </sheetViews>
  <sheetFormatPr defaultRowHeight="14.4"/>
  <cols>
    <col min="1" max="1" width="5" customWidth="1"/>
    <col min="2" max="2" width="14.88671875" customWidth="1"/>
    <col min="3" max="3" width="12.33203125" customWidth="1"/>
    <col min="7" max="8" width="9.33203125" customWidth="1"/>
    <col min="12" max="12" width="10.21875" customWidth="1"/>
    <col min="13" max="13" width="1.33203125" hidden="1" customWidth="1"/>
  </cols>
  <sheetData>
    <row r="1" spans="1:14" ht="15.6">
      <c r="G1" s="1" t="s">
        <v>0</v>
      </c>
    </row>
    <row r="2" spans="1:14" ht="15" thickBot="1">
      <c r="C2" s="2"/>
      <c r="D2" s="2"/>
      <c r="E2" s="2"/>
    </row>
    <row r="3" spans="1:14">
      <c r="A3" s="3" t="s">
        <v>1</v>
      </c>
      <c r="B3" s="4" t="s">
        <v>2</v>
      </c>
      <c r="C3" s="5" t="s">
        <v>133</v>
      </c>
      <c r="D3" s="6" t="s">
        <v>3</v>
      </c>
      <c r="E3" s="6" t="s">
        <v>3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8" t="s">
        <v>9</v>
      </c>
      <c r="M3" s="9"/>
      <c r="N3" s="10"/>
    </row>
    <row r="4" spans="1:14">
      <c r="A4" s="11" t="s">
        <v>10</v>
      </c>
      <c r="B4" s="12" t="s">
        <v>11</v>
      </c>
      <c r="C4" s="5" t="s">
        <v>12</v>
      </c>
      <c r="D4" s="13" t="s">
        <v>13</v>
      </c>
      <c r="E4" s="13" t="s">
        <v>14</v>
      </c>
      <c r="F4" s="14" t="s">
        <v>15</v>
      </c>
      <c r="G4" s="14" t="s">
        <v>16</v>
      </c>
      <c r="H4" s="14" t="s">
        <v>17</v>
      </c>
      <c r="I4" s="14" t="s">
        <v>17</v>
      </c>
      <c r="J4" s="14" t="s">
        <v>18</v>
      </c>
      <c r="K4" s="14" t="s">
        <v>17</v>
      </c>
      <c r="L4" s="15" t="s">
        <v>19</v>
      </c>
      <c r="N4" s="16" t="s">
        <v>20</v>
      </c>
    </row>
    <row r="5" spans="1:14" ht="15" thickBot="1">
      <c r="A5" s="17"/>
      <c r="B5" s="18" t="s">
        <v>21</v>
      </c>
      <c r="C5" s="19" t="s">
        <v>22</v>
      </c>
      <c r="D5" s="20"/>
      <c r="E5" s="20"/>
      <c r="F5" s="20" t="str">
        <f>"+9,6 C"</f>
        <v>+9,6 C</v>
      </c>
      <c r="G5" s="21" t="str">
        <f>"+2,8 C"</f>
        <v>+2,8 C</v>
      </c>
      <c r="H5" s="21" t="str">
        <f>"-2,6 C"</f>
        <v>-2,6 C</v>
      </c>
      <c r="I5" s="20" t="str">
        <f>"-0,2 C"</f>
        <v>-0,2 C</v>
      </c>
      <c r="J5" s="21" t="str">
        <f>"-0,8 C"</f>
        <v>-0,8 C</v>
      </c>
      <c r="K5" s="20"/>
      <c r="L5" s="21"/>
      <c r="N5" s="22"/>
    </row>
    <row r="6" spans="1:14" ht="15" thickTop="1">
      <c r="A6" s="23" t="str">
        <f>"1."</f>
        <v>1.</v>
      </c>
      <c r="B6" s="24" t="s">
        <v>23</v>
      </c>
      <c r="C6" s="25"/>
      <c r="D6" s="26">
        <v>0.11926358657223846</v>
      </c>
      <c r="E6" s="27">
        <v>0.3594208599423136</v>
      </c>
      <c r="F6" s="28">
        <f>D6+E6</f>
        <v>0.47868444651455205</v>
      </c>
      <c r="G6" s="29">
        <v>1.1104614238094683</v>
      </c>
      <c r="H6" s="28">
        <v>1.5584784655271104</v>
      </c>
      <c r="I6" s="28">
        <v>1.436455502306432</v>
      </c>
      <c r="J6" s="29">
        <v>1.2241162931121543</v>
      </c>
      <c r="K6" s="24"/>
      <c r="L6" s="30"/>
      <c r="M6" s="29">
        <f>'[1]Mājas kopā'!H22</f>
        <v>6.67</v>
      </c>
      <c r="N6" s="31">
        <f>AVERAGE(F6:L6)</f>
        <v>1.1616392262539434</v>
      </c>
    </row>
    <row r="7" spans="1:14">
      <c r="A7" s="23" t="str">
        <f>"2."</f>
        <v>2.</v>
      </c>
      <c r="B7" s="24" t="s">
        <v>24</v>
      </c>
      <c r="C7" s="32" t="s">
        <v>25</v>
      </c>
      <c r="D7" s="33">
        <v>0.12267930656434675</v>
      </c>
      <c r="E7" s="34">
        <v>0.24646555022612029</v>
      </c>
      <c r="F7" s="28">
        <f t="shared" ref="F7:F66" si="0">D7+E7</f>
        <v>0.36914485679046705</v>
      </c>
      <c r="G7" s="24">
        <v>0.93746061121007873</v>
      </c>
      <c r="H7" s="28">
        <v>1.3330971741811679</v>
      </c>
      <c r="I7" s="28">
        <v>1.2747665835274771</v>
      </c>
      <c r="J7" s="24">
        <v>1.1827667479786241</v>
      </c>
      <c r="K7" s="28"/>
      <c r="L7" s="30"/>
      <c r="M7" s="29">
        <f>'[1]Mājas kopā'!N72</f>
        <v>6.67</v>
      </c>
      <c r="N7" s="31">
        <f t="shared" ref="N7:N66" si="1">AVERAGE(F7:L7)</f>
        <v>1.019447194737563</v>
      </c>
    </row>
    <row r="8" spans="1:14">
      <c r="A8" s="23" t="str">
        <f>"3."</f>
        <v>3.</v>
      </c>
      <c r="B8" s="24" t="s">
        <v>26</v>
      </c>
      <c r="C8" s="32" t="s">
        <v>25</v>
      </c>
      <c r="D8" s="33">
        <v>0.11584181338984754</v>
      </c>
      <c r="E8" s="34">
        <v>0.20734166721008596</v>
      </c>
      <c r="F8" s="28">
        <f t="shared" si="0"/>
        <v>0.32318348059993351</v>
      </c>
      <c r="G8" s="24">
        <v>0.71970114552765596</v>
      </c>
      <c r="H8" s="28">
        <v>0.99033559830453421</v>
      </c>
      <c r="I8" s="28">
        <v>0.85948839908705577</v>
      </c>
      <c r="J8" s="24">
        <v>0.79618499293554845</v>
      </c>
      <c r="K8" s="24"/>
      <c r="L8" s="30"/>
      <c r="M8" s="29">
        <f>'[1]Mājas kopā'!G22</f>
        <v>6.67</v>
      </c>
      <c r="N8" s="31">
        <f t="shared" si="1"/>
        <v>0.73777872329094552</v>
      </c>
    </row>
    <row r="9" spans="1:14">
      <c r="A9" s="23" t="str">
        <f>"4."</f>
        <v>4.</v>
      </c>
      <c r="B9" s="24" t="s">
        <v>27</v>
      </c>
      <c r="C9" s="13"/>
      <c r="D9" s="33">
        <v>0.12746079652272424</v>
      </c>
      <c r="E9" s="34">
        <v>0.36388668033075744</v>
      </c>
      <c r="F9" s="28">
        <f t="shared" si="0"/>
        <v>0.49134747685348168</v>
      </c>
      <c r="G9" s="24">
        <v>1.1891194176266875</v>
      </c>
      <c r="H9" s="28">
        <v>1.6811541508233827</v>
      </c>
      <c r="I9" s="28">
        <v>1.661099102410059</v>
      </c>
      <c r="J9" s="24">
        <v>1.4658418262774808</v>
      </c>
      <c r="K9" s="24"/>
      <c r="L9" s="30"/>
      <c r="M9" s="29">
        <f>'[1]Mājas kopā'!F22</f>
        <v>6.67</v>
      </c>
      <c r="N9" s="31">
        <f t="shared" si="1"/>
        <v>1.2977123947982183</v>
      </c>
    </row>
    <row r="10" spans="1:14">
      <c r="A10" s="23" t="str">
        <f>"5."</f>
        <v>5.</v>
      </c>
      <c r="B10" s="24" t="s">
        <v>28</v>
      </c>
      <c r="C10" s="13"/>
      <c r="D10" s="33">
        <v>0.17614874294738508</v>
      </c>
      <c r="E10" s="34">
        <v>0.31903439259478011</v>
      </c>
      <c r="F10" s="28">
        <f t="shared" si="0"/>
        <v>0.4951831355421652</v>
      </c>
      <c r="G10" s="24">
        <v>1.2102571695562847</v>
      </c>
      <c r="H10" s="28">
        <v>1.7266184660593593</v>
      </c>
      <c r="I10" s="28">
        <v>1.5845447399353512</v>
      </c>
      <c r="J10" s="24">
        <v>1.20927633323537</v>
      </c>
      <c r="K10" s="24"/>
      <c r="L10" s="30"/>
      <c r="M10" s="29">
        <f>'[1]Mājas kopā'!V22</f>
        <v>6.67</v>
      </c>
      <c r="N10" s="31">
        <f t="shared" si="1"/>
        <v>1.245175968865706</v>
      </c>
    </row>
    <row r="11" spans="1:14">
      <c r="A11" s="23" t="str">
        <f>"6."</f>
        <v>6.</v>
      </c>
      <c r="B11" s="24" t="s">
        <v>29</v>
      </c>
      <c r="C11" s="32" t="s">
        <v>134</v>
      </c>
      <c r="D11" s="33">
        <v>0.12855425102863896</v>
      </c>
      <c r="E11" s="34">
        <v>0.28567580559743122</v>
      </c>
      <c r="F11" s="28">
        <f t="shared" si="0"/>
        <v>0.41423005662607015</v>
      </c>
      <c r="G11" s="24">
        <v>0.81480294944392584</v>
      </c>
      <c r="H11" s="28">
        <v>1.1351780013850923</v>
      </c>
      <c r="I11" s="28">
        <v>1.1216102986108321</v>
      </c>
      <c r="J11" s="24">
        <v>0.981774326801644</v>
      </c>
      <c r="K11" s="24"/>
      <c r="L11" s="30"/>
      <c r="M11" s="29">
        <f>'[1]Mājas kopā'!V96</f>
        <v>3.33</v>
      </c>
      <c r="N11" s="31">
        <f t="shared" si="1"/>
        <v>0.89351912657351273</v>
      </c>
    </row>
    <row r="12" spans="1:14">
      <c r="A12" s="23" t="str">
        <f>"7."</f>
        <v>7.</v>
      </c>
      <c r="B12" s="24" t="s">
        <v>30</v>
      </c>
      <c r="C12" s="32" t="s">
        <v>25</v>
      </c>
      <c r="D12" s="33">
        <v>7.5064384039406878E-2</v>
      </c>
      <c r="E12" s="34">
        <v>0.27549759139050223</v>
      </c>
      <c r="F12" s="28">
        <f t="shared" si="0"/>
        <v>0.35056197542990908</v>
      </c>
      <c r="G12" s="24">
        <v>1.0048073510989746</v>
      </c>
      <c r="H12" s="28">
        <v>1.5336859640132052</v>
      </c>
      <c r="I12" s="28">
        <v>1.5188852010021641</v>
      </c>
      <c r="J12" s="24">
        <v>1.2960488440952111</v>
      </c>
      <c r="K12" s="24"/>
      <c r="L12" s="30"/>
      <c r="M12" s="29">
        <f>'[1]Mājas kopā'!U22</f>
        <v>6.67</v>
      </c>
      <c r="N12" s="31">
        <f t="shared" si="1"/>
        <v>1.1407978671278929</v>
      </c>
    </row>
    <row r="13" spans="1:14">
      <c r="A13" s="23" t="str">
        <f>"8."</f>
        <v>8.</v>
      </c>
      <c r="B13" s="24" t="s">
        <v>31</v>
      </c>
      <c r="C13" s="32" t="s">
        <v>25</v>
      </c>
      <c r="D13" s="33">
        <v>0.19212753545624153</v>
      </c>
      <c r="E13" s="34">
        <v>0.66594714476854122</v>
      </c>
      <c r="F13" s="28">
        <f t="shared" si="0"/>
        <v>0.85807468022478273</v>
      </c>
      <c r="G13" s="24">
        <v>1.7320224351083711</v>
      </c>
      <c r="H13" s="28">
        <v>2.2470451806261815</v>
      </c>
      <c r="I13" s="28">
        <v>2.2606820872357507</v>
      </c>
      <c r="J13" s="24">
        <v>2.0409689055391875</v>
      </c>
      <c r="K13" s="24"/>
      <c r="L13" s="30"/>
      <c r="M13" s="29">
        <f>'[1]Mājas kopā'!L46</f>
        <v>6.67</v>
      </c>
      <c r="N13" s="31">
        <f t="shared" si="1"/>
        <v>1.8277586577468548</v>
      </c>
    </row>
    <row r="14" spans="1:14">
      <c r="A14" s="23" t="str">
        <f>"9."</f>
        <v>9.</v>
      </c>
      <c r="B14" s="24" t="s">
        <v>32</v>
      </c>
      <c r="C14" s="13"/>
      <c r="D14" s="35">
        <v>0.21202377153253096</v>
      </c>
      <c r="E14" s="36">
        <v>0.51227579829066316</v>
      </c>
      <c r="F14" s="28">
        <f t="shared" si="0"/>
        <v>0.7242995698231941</v>
      </c>
      <c r="G14" s="24">
        <v>1.3839444219143853</v>
      </c>
      <c r="H14" s="28">
        <v>1.9674637154389782</v>
      </c>
      <c r="I14" s="28">
        <v>1.8787552085504855</v>
      </c>
      <c r="J14" s="24">
        <v>1.71373899069528</v>
      </c>
      <c r="K14" s="24"/>
      <c r="L14" s="30"/>
      <c r="M14" s="29">
        <f>'[1]Mājas kopā'!AA72</f>
        <v>6.67</v>
      </c>
      <c r="N14" s="31">
        <f t="shared" si="1"/>
        <v>1.5336403812844646</v>
      </c>
    </row>
    <row r="15" spans="1:14">
      <c r="A15" s="23" t="str">
        <f>"10."</f>
        <v>10.</v>
      </c>
      <c r="B15" s="24" t="s">
        <v>33</v>
      </c>
      <c r="C15" s="32" t="s">
        <v>25</v>
      </c>
      <c r="D15" s="33">
        <v>1.4699167987503745E-2</v>
      </c>
      <c r="E15" s="34">
        <v>0.19478408747387391</v>
      </c>
      <c r="F15" s="28">
        <f t="shared" si="0"/>
        <v>0.20948325546137764</v>
      </c>
      <c r="G15" s="24">
        <v>0.83601326442009161</v>
      </c>
      <c r="H15" s="28">
        <v>1.1278581489904107</v>
      </c>
      <c r="I15" s="28">
        <v>1.1370502046723248</v>
      </c>
      <c r="J15" s="24">
        <v>0.97014961523441645</v>
      </c>
      <c r="K15" s="24"/>
      <c r="L15" s="30"/>
      <c r="M15" s="29">
        <f>'[1]Mājas kopā'!M22</f>
        <v>6.67</v>
      </c>
      <c r="N15" s="31">
        <f t="shared" si="1"/>
        <v>0.85611089775572435</v>
      </c>
    </row>
    <row r="16" spans="1:14">
      <c r="A16" s="23" t="str">
        <f>"11."</f>
        <v>11.</v>
      </c>
      <c r="B16" s="24" t="s">
        <v>34</v>
      </c>
      <c r="C16" s="13" t="s">
        <v>35</v>
      </c>
      <c r="D16" s="33">
        <v>0.34171974206685468</v>
      </c>
      <c r="E16" s="34">
        <v>0.6856035974885587</v>
      </c>
      <c r="F16" s="28">
        <f t="shared" si="0"/>
        <v>1.0273233395554133</v>
      </c>
      <c r="G16" s="24">
        <v>1.6080300288477729</v>
      </c>
      <c r="H16" s="28">
        <v>2.0538784320380179</v>
      </c>
      <c r="I16" s="28">
        <v>1.9929466689292448</v>
      </c>
      <c r="J16" s="24">
        <v>1.7741546377057529</v>
      </c>
      <c r="K16" s="24"/>
      <c r="L16" s="30"/>
      <c r="M16" s="29">
        <f>'[1]Mājas kopā'!L96</f>
        <v>3.33</v>
      </c>
      <c r="N16" s="31">
        <f t="shared" si="1"/>
        <v>1.6912666214152403</v>
      </c>
    </row>
    <row r="17" spans="1:14">
      <c r="A17" s="23" t="str">
        <f>"12."</f>
        <v>12.</v>
      </c>
      <c r="B17" s="24" t="s">
        <v>36</v>
      </c>
      <c r="C17" s="32" t="s">
        <v>25</v>
      </c>
      <c r="D17" s="33">
        <v>2.5273882227447204E-2</v>
      </c>
      <c r="E17" s="34">
        <v>0.25685551988344762</v>
      </c>
      <c r="F17" s="28">
        <f t="shared" si="0"/>
        <v>0.28212940211089482</v>
      </c>
      <c r="G17" s="24">
        <v>0.88914916147826784</v>
      </c>
      <c r="H17" s="28">
        <v>1.2453511452104411</v>
      </c>
      <c r="I17" s="28">
        <v>1.2316695557629547</v>
      </c>
      <c r="J17" s="24">
        <v>1.0813995261198552</v>
      </c>
      <c r="K17" s="24"/>
      <c r="L17" s="30"/>
      <c r="M17" s="29">
        <f>'[1]Mājas kopā'!Y72</f>
        <v>6.67</v>
      </c>
      <c r="N17" s="31">
        <f t="shared" si="1"/>
        <v>0.94593975813648279</v>
      </c>
    </row>
    <row r="18" spans="1:14">
      <c r="A18" s="23" t="str">
        <f>"13."</f>
        <v>13.</v>
      </c>
      <c r="B18" s="24" t="s">
        <v>37</v>
      </c>
      <c r="C18" s="13"/>
      <c r="D18" s="33">
        <v>0.21075482950561178</v>
      </c>
      <c r="E18" s="34">
        <v>0.51492599416774365</v>
      </c>
      <c r="F18" s="28">
        <f t="shared" si="0"/>
        <v>0.7256808236733554</v>
      </c>
      <c r="G18" s="24">
        <v>1.3793333584807108</v>
      </c>
      <c r="H18" s="28">
        <v>1.7702900285809633</v>
      </c>
      <c r="I18" s="28">
        <v>1.8043680763706529</v>
      </c>
      <c r="J18" s="24">
        <v>1.555809974804262</v>
      </c>
      <c r="K18" s="24"/>
      <c r="L18" s="30"/>
      <c r="M18" s="29">
        <f>'[1]Mājas kopā'!AC72</f>
        <v>6.67</v>
      </c>
      <c r="N18" s="31">
        <f t="shared" si="1"/>
        <v>1.4470964523819889</v>
      </c>
    </row>
    <row r="19" spans="1:14">
      <c r="A19" s="23" t="str">
        <f>"14."</f>
        <v>14.</v>
      </c>
      <c r="B19" s="24" t="s">
        <v>38</v>
      </c>
      <c r="C19" s="32" t="s">
        <v>25</v>
      </c>
      <c r="D19" s="33">
        <v>5.0036436137528215E-2</v>
      </c>
      <c r="E19" s="34">
        <v>0.25286683990209907</v>
      </c>
      <c r="F19" s="28">
        <f t="shared" si="0"/>
        <v>0.3029032760396273</v>
      </c>
      <c r="G19" s="24">
        <v>0.89201460469247573</v>
      </c>
      <c r="H19" s="28">
        <v>1.0920997004601836</v>
      </c>
      <c r="I19" s="28">
        <v>1.1902544293152164</v>
      </c>
      <c r="J19" s="24">
        <v>1.0422494174564703</v>
      </c>
      <c r="K19" s="24"/>
      <c r="L19" s="30"/>
      <c r="M19" s="29">
        <f>'[1]Mājas kopā'!J22</f>
        <v>6.67</v>
      </c>
      <c r="N19" s="31">
        <f t="shared" si="1"/>
        <v>0.90390428559279479</v>
      </c>
    </row>
    <row r="20" spans="1:14">
      <c r="A20" s="23" t="str">
        <f>"15."</f>
        <v>15.</v>
      </c>
      <c r="B20" s="24" t="s">
        <v>39</v>
      </c>
      <c r="C20" s="32" t="s">
        <v>25</v>
      </c>
      <c r="D20" s="33">
        <v>0.21772838265906563</v>
      </c>
      <c r="E20" s="34">
        <v>0.42221837270340573</v>
      </c>
      <c r="F20" s="28">
        <f t="shared" si="0"/>
        <v>0.63994675536247136</v>
      </c>
      <c r="G20" s="24">
        <v>1.2491879265091907</v>
      </c>
      <c r="H20" s="28">
        <v>1.5635180740338515</v>
      </c>
      <c r="I20" s="28">
        <v>1.6998985247533653</v>
      </c>
      <c r="J20" s="24">
        <v>1.4593819531179295</v>
      </c>
      <c r="K20" s="24"/>
      <c r="L20" s="30"/>
      <c r="M20" s="29">
        <f>'[1]Mājas kopā'!E46</f>
        <v>6.67</v>
      </c>
      <c r="N20" s="31">
        <f t="shared" si="1"/>
        <v>1.3223866467553616</v>
      </c>
    </row>
    <row r="21" spans="1:14">
      <c r="A21" s="23" t="str">
        <f>"16."</f>
        <v>16.</v>
      </c>
      <c r="B21" s="24" t="s">
        <v>40</v>
      </c>
      <c r="C21" s="32" t="s">
        <v>25</v>
      </c>
      <c r="D21" s="33">
        <v>4.8085494940184728E-2</v>
      </c>
      <c r="E21" s="34">
        <v>0.18570204581677133</v>
      </c>
      <c r="F21" s="28">
        <f t="shared" si="0"/>
        <v>0.23378754075695607</v>
      </c>
      <c r="G21" s="24">
        <v>0.64773527814582554</v>
      </c>
      <c r="H21" s="28">
        <v>0.8527598748007702</v>
      </c>
      <c r="I21" s="28">
        <v>0.82920021967471835</v>
      </c>
      <c r="J21" s="24">
        <v>0.71290274324557878</v>
      </c>
      <c r="K21" s="24"/>
      <c r="L21" s="30"/>
      <c r="M21" s="29">
        <f>'[1]Mājas kopā'!W72</f>
        <v>6.67</v>
      </c>
      <c r="N21" s="31">
        <f t="shared" si="1"/>
        <v>0.65527713132476983</v>
      </c>
    </row>
    <row r="22" spans="1:14">
      <c r="A22" s="23" t="str">
        <f>"17."</f>
        <v>17.</v>
      </c>
      <c r="B22" s="24" t="s">
        <v>41</v>
      </c>
      <c r="C22" s="13"/>
      <c r="D22" s="33">
        <v>0.17219326511453728</v>
      </c>
      <c r="E22" s="34">
        <v>0.32404285392413495</v>
      </c>
      <c r="F22" s="28">
        <f t="shared" si="0"/>
        <v>0.49623611903867226</v>
      </c>
      <c r="G22" s="24">
        <v>1.0980092827637968</v>
      </c>
      <c r="H22" s="28">
        <v>1.5426594442358244</v>
      </c>
      <c r="I22" s="28">
        <v>1.5042367179872327</v>
      </c>
      <c r="J22" s="24">
        <v>1.2826206233571231</v>
      </c>
      <c r="K22" s="24"/>
      <c r="L22" s="30"/>
      <c r="M22" s="29">
        <f>'[1]Mājas kopā'!X72</f>
        <v>6.67</v>
      </c>
      <c r="N22" s="31">
        <f t="shared" si="1"/>
        <v>1.1847524374765297</v>
      </c>
    </row>
    <row r="23" spans="1:14">
      <c r="A23" s="23" t="str">
        <f>"18."</f>
        <v>18.</v>
      </c>
      <c r="B23" s="24" t="s">
        <v>42</v>
      </c>
      <c r="C23" s="32" t="s">
        <v>25</v>
      </c>
      <c r="D23" s="33">
        <v>0.14208272978880895</v>
      </c>
      <c r="E23" s="34">
        <v>0.32168509520682709</v>
      </c>
      <c r="F23" s="28">
        <f t="shared" si="0"/>
        <v>0.46376782499563607</v>
      </c>
      <c r="G23" s="24">
        <v>1.0779538319605693</v>
      </c>
      <c r="H23" s="28">
        <v>1.5967521663605344</v>
      </c>
      <c r="I23" s="28">
        <v>1.6580392795698013</v>
      </c>
      <c r="J23" s="24">
        <v>1.4673273037060448</v>
      </c>
      <c r="K23" s="24"/>
      <c r="L23" s="30"/>
      <c r="M23" s="29">
        <f>'[1]Mājas kopā'!I22</f>
        <v>6.67</v>
      </c>
      <c r="N23" s="31">
        <f t="shared" si="1"/>
        <v>1.2527680813185171</v>
      </c>
    </row>
    <row r="24" spans="1:14">
      <c r="A24" s="23" t="str">
        <f>"19."</f>
        <v>19.</v>
      </c>
      <c r="B24" s="24" t="s">
        <v>43</v>
      </c>
      <c r="C24" s="32" t="s">
        <v>25</v>
      </c>
      <c r="D24" s="33">
        <v>0.10650398699451334</v>
      </c>
      <c r="E24" s="34">
        <v>0.29935793863035493</v>
      </c>
      <c r="F24" s="28">
        <f t="shared" si="0"/>
        <v>0.40586192562486828</v>
      </c>
      <c r="G24" s="24">
        <v>0.89258815796248836</v>
      </c>
      <c r="H24" s="28">
        <v>1.2146770862290719</v>
      </c>
      <c r="I24" s="28">
        <v>1.1957701562013288</v>
      </c>
      <c r="J24" s="24">
        <v>1.1264999168190795</v>
      </c>
      <c r="K24" s="24"/>
      <c r="L24" s="30"/>
      <c r="M24" s="29">
        <f>'[1]Mājas kopā'!F46</f>
        <v>6.67</v>
      </c>
      <c r="N24" s="31">
        <f t="shared" si="1"/>
        <v>0.96707944856736727</v>
      </c>
    </row>
    <row r="25" spans="1:14">
      <c r="A25" s="23" t="str">
        <f>"20."</f>
        <v>20.</v>
      </c>
      <c r="B25" s="24" t="s">
        <v>44</v>
      </c>
      <c r="C25" s="32" t="s">
        <v>25</v>
      </c>
      <c r="D25" s="33">
        <v>5.3930895747736803E-2</v>
      </c>
      <c r="E25" s="34">
        <v>0.27526484497348924</v>
      </c>
      <c r="F25" s="28">
        <f t="shared" si="0"/>
        <v>0.32919574072122604</v>
      </c>
      <c r="G25" s="24">
        <v>0.85949361705113914</v>
      </c>
      <c r="H25" s="28">
        <v>1.3513394992802035</v>
      </c>
      <c r="I25" s="28">
        <v>1.2321941528845388</v>
      </c>
      <c r="J25" s="24">
        <v>1.0798665234032416</v>
      </c>
      <c r="K25" s="24"/>
      <c r="L25" s="30"/>
      <c r="M25" s="29">
        <f>'[1]Mājas kopā'!N46</f>
        <v>6.67</v>
      </c>
      <c r="N25" s="31">
        <f t="shared" si="1"/>
        <v>0.97041790666806982</v>
      </c>
    </row>
    <row r="26" spans="1:14">
      <c r="A26" s="23" t="s">
        <v>45</v>
      </c>
      <c r="B26" s="24" t="s">
        <v>46</v>
      </c>
      <c r="C26" s="13"/>
      <c r="D26" s="33">
        <v>0.27032379293333902</v>
      </c>
      <c r="E26" s="34">
        <v>0.55282187827589901</v>
      </c>
      <c r="F26" s="28">
        <f t="shared" si="0"/>
        <v>0.82314567120923798</v>
      </c>
      <c r="G26" s="24">
        <v>1.6402855768637774</v>
      </c>
      <c r="H26" s="28">
        <v>1.9998054798462599</v>
      </c>
      <c r="I26" s="28">
        <v>1.9449071961521704</v>
      </c>
      <c r="J26" s="24">
        <v>1.6928876528745633</v>
      </c>
      <c r="K26" s="24"/>
      <c r="L26" s="30"/>
      <c r="M26" s="29">
        <f>'[1]Mājas kopā'!E72</f>
        <v>6.67</v>
      </c>
      <c r="N26" s="31">
        <f t="shared" si="1"/>
        <v>1.6202063153892019</v>
      </c>
    </row>
    <row r="27" spans="1:14">
      <c r="A27" s="23" t="s">
        <v>47</v>
      </c>
      <c r="B27" s="24" t="s">
        <v>48</v>
      </c>
      <c r="C27" s="13"/>
      <c r="D27" s="33">
        <v>0.12247396199271547</v>
      </c>
      <c r="E27" s="34">
        <v>0.32846198565253981</v>
      </c>
      <c r="F27" s="28">
        <f t="shared" si="0"/>
        <v>0.4509359476452553</v>
      </c>
      <c r="G27" s="24">
        <v>1.0983083458033285</v>
      </c>
      <c r="H27" s="29">
        <v>1.9432287565748565</v>
      </c>
      <c r="I27" s="28">
        <v>1.9433093695209593</v>
      </c>
      <c r="J27" s="24">
        <v>1.6465569922996399</v>
      </c>
      <c r="K27" s="24"/>
      <c r="L27" s="30"/>
      <c r="M27" s="29">
        <f>'[1]Mājas kopā'!F72</f>
        <v>6.67</v>
      </c>
      <c r="N27" s="31">
        <f t="shared" si="1"/>
        <v>1.4164678823688077</v>
      </c>
    </row>
    <row r="28" spans="1:14">
      <c r="A28" s="23" t="s">
        <v>49</v>
      </c>
      <c r="B28" s="24" t="s">
        <v>50</v>
      </c>
      <c r="C28" s="32" t="s">
        <v>25</v>
      </c>
      <c r="D28" s="33">
        <v>8.8328567080470904E-2</v>
      </c>
      <c r="E28" s="34">
        <v>0.22774282439337623</v>
      </c>
      <c r="F28" s="28">
        <f t="shared" si="0"/>
        <v>0.31607139147384711</v>
      </c>
      <c r="G28" s="24">
        <v>0.74557080152053101</v>
      </c>
      <c r="H28" s="28">
        <v>1.0685120147132179</v>
      </c>
      <c r="I28" s="28">
        <v>1.0458984347781037</v>
      </c>
      <c r="J28" s="24">
        <v>0.87994629676399694</v>
      </c>
      <c r="K28" s="24"/>
      <c r="L28" s="30"/>
      <c r="M28" s="29">
        <f>'[1]Mājas kopā'!G72</f>
        <v>6.67</v>
      </c>
      <c r="N28" s="31">
        <f t="shared" si="1"/>
        <v>0.81119978784993929</v>
      </c>
    </row>
    <row r="29" spans="1:14">
      <c r="A29" s="23" t="s">
        <v>51</v>
      </c>
      <c r="B29" s="24" t="s">
        <v>52</v>
      </c>
      <c r="C29" s="13"/>
      <c r="D29" s="33">
        <v>0.22713415487358504</v>
      </c>
      <c r="E29" s="34">
        <v>0.44051434250278831</v>
      </c>
      <c r="F29" s="28">
        <f t="shared" si="0"/>
        <v>0.66764849737637333</v>
      </c>
      <c r="G29" s="24">
        <v>1.2639669018022686</v>
      </c>
      <c r="H29" s="28">
        <v>1.8394860007652483</v>
      </c>
      <c r="I29" s="28">
        <v>1.8297327616823882</v>
      </c>
      <c r="J29" s="24">
        <v>1.5858155817398616</v>
      </c>
      <c r="K29" s="24"/>
      <c r="L29" s="30"/>
      <c r="M29" s="29">
        <f>'[1]Mājas kopā'!I72</f>
        <v>6.67</v>
      </c>
      <c r="N29" s="31">
        <f t="shared" si="1"/>
        <v>1.4373299486732281</v>
      </c>
    </row>
    <row r="30" spans="1:14">
      <c r="A30" s="23" t="s">
        <v>53</v>
      </c>
      <c r="B30" s="24" t="s">
        <v>54</v>
      </c>
      <c r="C30" s="13"/>
      <c r="D30" s="33">
        <v>0.16978796719760961</v>
      </c>
      <c r="E30" s="34">
        <v>0.37052751931870953</v>
      </c>
      <c r="F30" s="28">
        <f t="shared" si="0"/>
        <v>0.54031548651631911</v>
      </c>
      <c r="G30" s="24">
        <v>1.2950192924354831</v>
      </c>
      <c r="H30" s="28">
        <v>1.9252091363086794</v>
      </c>
      <c r="I30" s="28">
        <v>2.0693716133101989</v>
      </c>
      <c r="J30" s="24">
        <v>1.6074886295536883</v>
      </c>
      <c r="K30" s="24"/>
      <c r="L30" s="30"/>
      <c r="M30" s="29">
        <f>'[1]Mājas kopā'!H72</f>
        <v>6.67</v>
      </c>
      <c r="N30" s="31">
        <f t="shared" si="1"/>
        <v>1.4874808316248738</v>
      </c>
    </row>
    <row r="31" spans="1:14">
      <c r="A31" s="23" t="s">
        <v>55</v>
      </c>
      <c r="B31" s="24" t="s">
        <v>56</v>
      </c>
      <c r="C31" s="13"/>
      <c r="D31" s="33">
        <v>0.28939398568147517</v>
      </c>
      <c r="E31" s="34">
        <v>0.50591631678553606</v>
      </c>
      <c r="F31" s="28">
        <f t="shared" si="0"/>
        <v>0.79531030246701118</v>
      </c>
      <c r="G31" s="24">
        <v>1.3631100424975897</v>
      </c>
      <c r="H31" s="28">
        <v>1.9988129338155567</v>
      </c>
      <c r="I31" s="28">
        <v>2.0597473528243104</v>
      </c>
      <c r="J31" s="24">
        <v>1.8049071235662881</v>
      </c>
      <c r="K31" s="24"/>
      <c r="L31" s="30"/>
      <c r="M31" s="29">
        <f>'[1]Mājas kopā'!K72</f>
        <v>6.67</v>
      </c>
      <c r="N31" s="31">
        <f t="shared" si="1"/>
        <v>1.6043775510341511</v>
      </c>
    </row>
    <row r="32" spans="1:14">
      <c r="A32" s="23" t="s">
        <v>57</v>
      </c>
      <c r="B32" s="24" t="s">
        <v>58</v>
      </c>
      <c r="C32" s="13"/>
      <c r="D32" s="33">
        <v>0.10605521810646446</v>
      </c>
      <c r="E32" s="34">
        <v>0.37232508454503588</v>
      </c>
      <c r="F32" s="28">
        <f t="shared" si="0"/>
        <v>0.47838030265150033</v>
      </c>
      <c r="G32" s="24">
        <v>1.239838789394039</v>
      </c>
      <c r="H32" s="28">
        <v>1.775002092242896</v>
      </c>
      <c r="I32" s="28">
        <v>1.8180120376340598</v>
      </c>
      <c r="J32" s="24">
        <v>1.6032100638199831</v>
      </c>
      <c r="K32" s="24"/>
      <c r="L32" s="30"/>
      <c r="M32" s="29">
        <f>'[1]Mājas kopā'!L72</f>
        <v>6.67</v>
      </c>
      <c r="N32" s="31">
        <f t="shared" si="1"/>
        <v>1.3828886571484955</v>
      </c>
    </row>
    <row r="33" spans="1:14">
      <c r="A33" s="23" t="s">
        <v>59</v>
      </c>
      <c r="B33" s="24" t="s">
        <v>60</v>
      </c>
      <c r="C33" s="32" t="s">
        <v>25</v>
      </c>
      <c r="D33" s="33">
        <v>0.119503261018233</v>
      </c>
      <c r="E33" s="34">
        <v>0.18623519190313745</v>
      </c>
      <c r="F33" s="28">
        <f t="shared" si="0"/>
        <v>0.30573845292137047</v>
      </c>
      <c r="G33" s="24">
        <v>0.5532359018112426</v>
      </c>
      <c r="H33" s="28">
        <v>0.8345054728053144</v>
      </c>
      <c r="I33" s="28">
        <v>0.85638726333681892</v>
      </c>
      <c r="J33" s="24">
        <v>0.7320616330491605</v>
      </c>
      <c r="K33" s="24"/>
      <c r="L33" s="30"/>
      <c r="M33" s="29">
        <f>'[1]Mājas kopā'!M72</f>
        <v>6.67</v>
      </c>
      <c r="N33" s="31">
        <f t="shared" si="1"/>
        <v>0.6563857447847814</v>
      </c>
    </row>
    <row r="34" spans="1:14">
      <c r="A34" s="23" t="s">
        <v>61</v>
      </c>
      <c r="B34" s="24" t="s">
        <v>62</v>
      </c>
      <c r="C34" s="13"/>
      <c r="D34" s="33">
        <v>0.20062230314778129</v>
      </c>
      <c r="E34" s="34">
        <v>0.33179029329699428</v>
      </c>
      <c r="F34" s="28">
        <f t="shared" si="0"/>
        <v>0.53241259644477557</v>
      </c>
      <c r="G34" s="24">
        <v>1.3133334416222577</v>
      </c>
      <c r="H34" s="28">
        <v>1.8307553413065307</v>
      </c>
      <c r="I34" s="28">
        <v>1.8024030809940175</v>
      </c>
      <c r="J34" s="24">
        <v>1.5447225245287071</v>
      </c>
      <c r="K34" s="24"/>
      <c r="L34" s="30"/>
      <c r="M34" s="29">
        <f>'[1]Mājas kopā'!V72</f>
        <v>6.67</v>
      </c>
      <c r="N34" s="31">
        <f t="shared" si="1"/>
        <v>1.4047253969792577</v>
      </c>
    </row>
    <row r="35" spans="1:14">
      <c r="A35" s="23" t="s">
        <v>63</v>
      </c>
      <c r="B35" s="24" t="s">
        <v>64</v>
      </c>
      <c r="C35" s="32" t="s">
        <v>25</v>
      </c>
      <c r="D35" s="33">
        <v>6.2116203309853561E-2</v>
      </c>
      <c r="E35" s="34">
        <v>0.26858485724980002</v>
      </c>
      <c r="F35" s="28">
        <f t="shared" si="0"/>
        <v>0.33070106055965359</v>
      </c>
      <c r="G35" s="24">
        <v>0.79028543687118757</v>
      </c>
      <c r="H35" s="28">
        <v>1.0912016061523675</v>
      </c>
      <c r="I35" s="28">
        <v>1.0428507571375272</v>
      </c>
      <c r="J35" s="24">
        <v>0.9124840664445486</v>
      </c>
      <c r="K35" s="24"/>
      <c r="L35" s="30"/>
      <c r="M35" s="29">
        <f>'[1]Mājas kopā'!E96</f>
        <v>6.67</v>
      </c>
      <c r="N35" s="31">
        <f t="shared" si="1"/>
        <v>0.83350458543305694</v>
      </c>
    </row>
    <row r="36" spans="1:14">
      <c r="A36" s="23" t="s">
        <v>65</v>
      </c>
      <c r="B36" s="14" t="s">
        <v>66</v>
      </c>
      <c r="C36" s="32" t="s">
        <v>25</v>
      </c>
      <c r="D36" s="33">
        <v>0.11065267854597839</v>
      </c>
      <c r="E36" s="34">
        <v>0.24685637063435228</v>
      </c>
      <c r="F36" s="28">
        <f t="shared" si="0"/>
        <v>0.35750904918033066</v>
      </c>
      <c r="G36" s="24">
        <v>0.71521700356379192</v>
      </c>
      <c r="H36" s="28">
        <v>1.2484667598004278</v>
      </c>
      <c r="I36" s="28">
        <v>1.1960877320028458</v>
      </c>
      <c r="J36" s="24">
        <v>1.1148292630078487</v>
      </c>
      <c r="K36" s="28"/>
      <c r="L36" s="30"/>
      <c r="M36" s="29">
        <f>'[1]Mājas kopā'!J72</f>
        <v>6.67</v>
      </c>
      <c r="N36" s="31">
        <f t="shared" si="1"/>
        <v>0.92642196151104916</v>
      </c>
    </row>
    <row r="37" spans="1:14">
      <c r="A37" s="23" t="s">
        <v>67</v>
      </c>
      <c r="B37" s="24" t="s">
        <v>68</v>
      </c>
      <c r="C37" s="32" t="s">
        <v>25</v>
      </c>
      <c r="D37" s="33">
        <v>0.17547215005622552</v>
      </c>
      <c r="E37" s="34">
        <v>0.35462200357447932</v>
      </c>
      <c r="F37" s="28">
        <f t="shared" si="0"/>
        <v>0.53009415363070489</v>
      </c>
      <c r="G37" s="24">
        <v>1.0484476627420913</v>
      </c>
      <c r="H37" s="28">
        <v>1.341396274390553</v>
      </c>
      <c r="I37" s="28">
        <v>1.2797228824646054</v>
      </c>
      <c r="J37" s="24">
        <v>1.2026311425570306</v>
      </c>
      <c r="K37" s="24"/>
      <c r="L37" s="30"/>
      <c r="M37" s="29">
        <f>'[1]Mājas kopā'!U96</f>
        <v>0</v>
      </c>
      <c r="N37" s="31">
        <f t="shared" si="1"/>
        <v>1.0804584231569971</v>
      </c>
    </row>
    <row r="38" spans="1:14">
      <c r="A38" s="23" t="s">
        <v>69</v>
      </c>
      <c r="B38" s="24" t="s">
        <v>70</v>
      </c>
      <c r="C38" s="13" t="s">
        <v>35</v>
      </c>
      <c r="D38" s="33">
        <v>0.18637230438797428</v>
      </c>
      <c r="E38" s="34">
        <v>0.79616460613824491</v>
      </c>
      <c r="F38" s="28">
        <f t="shared" si="0"/>
        <v>0.98253691052621916</v>
      </c>
      <c r="G38" s="24">
        <v>2.1751643235299518</v>
      </c>
      <c r="H38" s="28">
        <v>2.8561511765925265</v>
      </c>
      <c r="I38" s="28">
        <v>2.7522231927200034</v>
      </c>
      <c r="J38" s="24">
        <v>2.4336914897224862</v>
      </c>
      <c r="K38" s="24"/>
      <c r="L38" s="30"/>
      <c r="M38" s="29">
        <f>'[1]Mājas kopā'!X96</f>
        <v>3.33</v>
      </c>
      <c r="N38" s="31">
        <f t="shared" si="1"/>
        <v>2.2399534186182377</v>
      </c>
    </row>
    <row r="39" spans="1:14">
      <c r="A39" s="23" t="s">
        <v>71</v>
      </c>
      <c r="B39" s="24" t="s">
        <v>72</v>
      </c>
      <c r="C39" s="32" t="s">
        <v>134</v>
      </c>
      <c r="D39" s="33">
        <v>0.11569648141049968</v>
      </c>
      <c r="E39" s="34">
        <v>0.39434882330394061</v>
      </c>
      <c r="F39" s="28">
        <f t="shared" si="0"/>
        <v>0.51004530471444032</v>
      </c>
      <c r="G39" s="24">
        <v>1.2179077960904598</v>
      </c>
      <c r="H39" s="28">
        <v>1.6990116673054847</v>
      </c>
      <c r="I39" s="28">
        <v>1.6477901418167848</v>
      </c>
      <c r="J39" s="24">
        <v>1.5289895592180918</v>
      </c>
      <c r="K39" s="24"/>
      <c r="L39" s="30"/>
      <c r="M39" s="29">
        <f>'[1]Mājas kopā'!H96</f>
        <v>3.33</v>
      </c>
      <c r="N39" s="31">
        <f t="shared" si="1"/>
        <v>1.3207488938290521</v>
      </c>
    </row>
    <row r="40" spans="1:14">
      <c r="A40" s="23" t="s">
        <v>73</v>
      </c>
      <c r="B40" s="24" t="s">
        <v>74</v>
      </c>
      <c r="C40" s="13"/>
      <c r="D40" s="33">
        <v>0.19825676128722799</v>
      </c>
      <c r="E40" s="34">
        <v>0.45051991084422388</v>
      </c>
      <c r="F40" s="28">
        <f t="shared" si="0"/>
        <v>0.64877667213145185</v>
      </c>
      <c r="G40" s="24">
        <v>1.354049374620061</v>
      </c>
      <c r="H40" s="28">
        <v>1.9397955016855009</v>
      </c>
      <c r="I40" s="28">
        <v>2.0416690846795666</v>
      </c>
      <c r="J40" s="24">
        <v>1.7825226665684164</v>
      </c>
      <c r="K40" s="24"/>
      <c r="L40" s="30"/>
      <c r="M40" s="29">
        <f>'[1]Mājas kopā'!Y96</f>
        <v>6.67</v>
      </c>
      <c r="N40" s="31">
        <f t="shared" si="1"/>
        <v>1.5533626599369994</v>
      </c>
    </row>
    <row r="41" spans="1:14">
      <c r="A41" s="23" t="s">
        <v>75</v>
      </c>
      <c r="B41" s="24" t="s">
        <v>76</v>
      </c>
      <c r="C41" s="32" t="s">
        <v>25</v>
      </c>
      <c r="D41" s="33">
        <v>0.18340545894450086</v>
      </c>
      <c r="E41" s="34">
        <v>0.36956016936337527</v>
      </c>
      <c r="F41" s="28">
        <f t="shared" si="0"/>
        <v>0.5529656283078761</v>
      </c>
      <c r="G41" s="24">
        <v>0.96296240737940431</v>
      </c>
      <c r="H41" s="28">
        <v>1.2793089974293061</v>
      </c>
      <c r="I41" s="28">
        <v>1.2699135037048277</v>
      </c>
      <c r="J41" s="24">
        <v>1.1337421140178439</v>
      </c>
      <c r="K41" s="24"/>
      <c r="L41" s="30"/>
      <c r="M41" s="29">
        <f>'[1]Mājas kopā'!Z72</f>
        <v>6.67</v>
      </c>
      <c r="N41" s="31">
        <f t="shared" si="1"/>
        <v>1.0397785301678515</v>
      </c>
    </row>
    <row r="42" spans="1:14">
      <c r="A42" s="23" t="s">
        <v>77</v>
      </c>
      <c r="B42" s="24" t="s">
        <v>78</v>
      </c>
      <c r="C42" s="32" t="s">
        <v>25</v>
      </c>
      <c r="D42" s="33">
        <v>0.16243835545436033</v>
      </c>
      <c r="E42" s="34">
        <v>0.34942988837674771</v>
      </c>
      <c r="F42" s="28">
        <f t="shared" si="0"/>
        <v>0.51186824383110807</v>
      </c>
      <c r="G42" s="24">
        <v>0.79674763517890479</v>
      </c>
      <c r="H42" s="28">
        <v>1.0569377390274204</v>
      </c>
      <c r="I42" s="28">
        <v>1.0044102256529885</v>
      </c>
      <c r="J42" s="24">
        <v>0.92066981359100564</v>
      </c>
      <c r="K42" s="24"/>
      <c r="L42" s="30"/>
      <c r="M42" s="29">
        <f>'[1]Mājas kopā'!AB72</f>
        <v>6.67</v>
      </c>
      <c r="N42" s="31">
        <f t="shared" si="1"/>
        <v>0.85812673145628549</v>
      </c>
    </row>
    <row r="43" spans="1:14">
      <c r="A43" s="23" t="s">
        <v>79</v>
      </c>
      <c r="B43" s="24" t="s">
        <v>80</v>
      </c>
      <c r="C43" s="32" t="s">
        <v>25</v>
      </c>
      <c r="D43" s="33">
        <v>0.17830743306496791</v>
      </c>
      <c r="E43" s="34">
        <v>0.43868938401048674</v>
      </c>
      <c r="F43" s="28">
        <f t="shared" si="0"/>
        <v>0.61699681707545462</v>
      </c>
      <c r="G43" s="24">
        <v>1.1750608500280846</v>
      </c>
      <c r="H43" s="28">
        <v>1.5354128440366901</v>
      </c>
      <c r="I43" s="28">
        <v>1.4884104100355739</v>
      </c>
      <c r="J43" s="24">
        <v>1.3474031080322073</v>
      </c>
      <c r="K43" s="24"/>
      <c r="L43" s="30"/>
      <c r="M43" s="29">
        <f>'[1]Mājas kopā'!M96</f>
        <v>0</v>
      </c>
      <c r="N43" s="31">
        <f t="shared" si="1"/>
        <v>1.2326568058416023</v>
      </c>
    </row>
    <row r="44" spans="1:14">
      <c r="A44" s="23" t="s">
        <v>81</v>
      </c>
      <c r="B44" s="24" t="s">
        <v>82</v>
      </c>
      <c r="C44" s="13"/>
      <c r="D44" s="33">
        <v>0.24251624843326011</v>
      </c>
      <c r="E44" s="34">
        <v>0.54784877794025244</v>
      </c>
      <c r="F44" s="28">
        <f t="shared" si="0"/>
        <v>0.79036502637351258</v>
      </c>
      <c r="G44" s="24">
        <v>1.3384590557760578</v>
      </c>
      <c r="H44" s="28">
        <v>1.6979710256945924</v>
      </c>
      <c r="I44" s="28">
        <v>1.6434258512638473</v>
      </c>
      <c r="J44" s="24">
        <v>1.4084473156465356</v>
      </c>
      <c r="K44" s="24"/>
      <c r="L44" s="30"/>
      <c r="M44" s="29">
        <f>'[1]Mājas kopā'!U72</f>
        <v>6.67</v>
      </c>
      <c r="N44" s="31">
        <f t="shared" si="1"/>
        <v>1.3757336549509092</v>
      </c>
    </row>
    <row r="45" spans="1:14">
      <c r="A45" s="23" t="s">
        <v>83</v>
      </c>
      <c r="B45" s="24" t="s">
        <v>84</v>
      </c>
      <c r="C45" s="13"/>
      <c r="D45" s="33">
        <v>7.7641491110126987E-3</v>
      </c>
      <c r="E45" s="34">
        <v>0.52427467503361358</v>
      </c>
      <c r="F45" s="28">
        <f t="shared" si="0"/>
        <v>0.53203882414462633</v>
      </c>
      <c r="G45" s="24">
        <v>1.4702434483789069</v>
      </c>
      <c r="H45" s="28">
        <v>2.0672901837740927</v>
      </c>
      <c r="I45" s="28">
        <v>2.0111221873599208</v>
      </c>
      <c r="J45" s="24">
        <v>1.7390965486329055</v>
      </c>
      <c r="K45" s="24"/>
      <c r="L45" s="30"/>
      <c r="M45" s="29">
        <f>'[1]Mājas kopā'!J96</f>
        <v>6.67</v>
      </c>
      <c r="N45" s="31">
        <f t="shared" si="1"/>
        <v>1.5639582384580906</v>
      </c>
    </row>
    <row r="46" spans="1:14">
      <c r="A46" s="23" t="s">
        <v>85</v>
      </c>
      <c r="B46" s="24" t="s">
        <v>86</v>
      </c>
      <c r="C46" s="13" t="s">
        <v>35</v>
      </c>
      <c r="D46" s="33">
        <v>0.15183963232900682</v>
      </c>
      <c r="E46" s="34">
        <v>0.43694085706413266</v>
      </c>
      <c r="F46" s="28">
        <f t="shared" si="0"/>
        <v>0.58878048939313943</v>
      </c>
      <c r="G46" s="24">
        <v>1.5124382397876031</v>
      </c>
      <c r="H46" s="28">
        <v>2.0846193903874717</v>
      </c>
      <c r="I46" s="28">
        <v>2.0657988829614045</v>
      </c>
      <c r="J46" s="24">
        <v>1.7534581010343737</v>
      </c>
      <c r="K46" s="24"/>
      <c r="L46" s="30"/>
      <c r="M46" s="29">
        <f>'[1]Mājas kopā'!K96</f>
        <v>3.33</v>
      </c>
      <c r="N46" s="31">
        <f t="shared" si="1"/>
        <v>1.6010190207127983</v>
      </c>
    </row>
    <row r="47" spans="1:14">
      <c r="A47" s="23" t="s">
        <v>87</v>
      </c>
      <c r="B47" s="24" t="s">
        <v>88</v>
      </c>
      <c r="C47" s="13"/>
      <c r="D47" s="33">
        <v>0.18305338459059278</v>
      </c>
      <c r="E47" s="34">
        <v>0.37769852600329512</v>
      </c>
      <c r="F47" s="28">
        <f t="shared" si="0"/>
        <v>0.56075191059388785</v>
      </c>
      <c r="G47" s="24">
        <v>1.1089656478233061</v>
      </c>
      <c r="H47" s="28">
        <v>1.6286396067474742</v>
      </c>
      <c r="I47" s="28">
        <v>1.5924245054583184</v>
      </c>
      <c r="J47" s="24">
        <v>1.3901812854932223</v>
      </c>
      <c r="K47" s="24"/>
      <c r="L47" s="30"/>
      <c r="M47" s="29">
        <f>'[1]Mājas kopā'!W22</f>
        <v>6.67</v>
      </c>
      <c r="N47" s="31">
        <f t="shared" si="1"/>
        <v>1.2561925912232417</v>
      </c>
    </row>
    <row r="48" spans="1:14">
      <c r="A48" s="23" t="s">
        <v>89</v>
      </c>
      <c r="B48" s="24" t="s">
        <v>90</v>
      </c>
      <c r="C48" s="32" t="s">
        <v>25</v>
      </c>
      <c r="D48" s="33">
        <v>2.3344443410760082E-2</v>
      </c>
      <c r="E48" s="34">
        <v>0.24816817412817041</v>
      </c>
      <c r="F48" s="28">
        <f t="shared" si="0"/>
        <v>0.27151261753893047</v>
      </c>
      <c r="G48" s="24">
        <v>0.70207871326530102</v>
      </c>
      <c r="H48" s="28">
        <v>1.0780783438941834</v>
      </c>
      <c r="I48" s="28">
        <v>0.95129963924292182</v>
      </c>
      <c r="J48" s="24">
        <v>0.81745396608814624</v>
      </c>
      <c r="K48" s="24"/>
      <c r="L48" s="30"/>
      <c r="M48" s="29">
        <f>'[1]Mājas kopā'!X22</f>
        <v>6.67</v>
      </c>
      <c r="N48" s="31">
        <f t="shared" si="1"/>
        <v>0.76408465600589659</v>
      </c>
    </row>
    <row r="49" spans="1:14">
      <c r="A49" s="23" t="s">
        <v>91</v>
      </c>
      <c r="B49" s="24" t="s">
        <v>92</v>
      </c>
      <c r="C49" s="32" t="s">
        <v>25</v>
      </c>
      <c r="D49" s="33">
        <v>0.16921362641181581</v>
      </c>
      <c r="E49" s="34">
        <v>0.34379616194615503</v>
      </c>
      <c r="F49" s="28">
        <f t="shared" si="0"/>
        <v>0.51300978835797084</v>
      </c>
      <c r="G49" s="24">
        <v>0.98694466724585217</v>
      </c>
      <c r="H49" s="28">
        <v>1.4790005157254351</v>
      </c>
      <c r="I49" s="28">
        <v>1.454052098001738</v>
      </c>
      <c r="J49" s="24">
        <v>1.2655300003475558</v>
      </c>
      <c r="K49" s="24"/>
      <c r="L49" s="30"/>
      <c r="M49" s="29">
        <f>'[1]Mājas kopā'!Y22</f>
        <v>6.67</v>
      </c>
      <c r="N49" s="31">
        <f t="shared" si="1"/>
        <v>1.1397074139357104</v>
      </c>
    </row>
    <row r="50" spans="1:14">
      <c r="A50" s="23" t="s">
        <v>93</v>
      </c>
      <c r="B50" s="24" t="s">
        <v>94</v>
      </c>
      <c r="C50" s="13"/>
      <c r="D50" s="33">
        <v>0.14684738888257359</v>
      </c>
      <c r="E50" s="34">
        <v>0.33732914402637265</v>
      </c>
      <c r="F50" s="28">
        <f t="shared" si="0"/>
        <v>0.48417653290894624</v>
      </c>
      <c r="G50" s="24">
        <v>0.98473806979652168</v>
      </c>
      <c r="H50" s="28">
        <v>1.5345224235534669</v>
      </c>
      <c r="I50" s="28">
        <v>1.5670641173127335</v>
      </c>
      <c r="J50" s="24">
        <v>1.0608367397976541</v>
      </c>
      <c r="K50" s="24"/>
      <c r="L50" s="30"/>
      <c r="M50" s="29">
        <f>'[1]Mājas kopā'!G46</f>
        <v>6.67</v>
      </c>
      <c r="N50" s="31">
        <f t="shared" si="1"/>
        <v>1.1262675766738646</v>
      </c>
    </row>
    <row r="51" spans="1:14">
      <c r="A51" s="23" t="s">
        <v>95</v>
      </c>
      <c r="B51" s="24" t="s">
        <v>96</v>
      </c>
      <c r="C51" s="13"/>
      <c r="D51" s="33">
        <v>6.4516538461538486E-2</v>
      </c>
      <c r="E51" s="34">
        <v>0.51573311355309615</v>
      </c>
      <c r="F51" s="28">
        <f t="shared" si="0"/>
        <v>0.58024965201463463</v>
      </c>
      <c r="G51" s="24">
        <v>1.4935051282051373</v>
      </c>
      <c r="H51" s="28">
        <v>2.0682304029304119</v>
      </c>
      <c r="I51" s="28">
        <v>2.1526383882783797</v>
      </c>
      <c r="J51" s="24">
        <v>1.8461182417582507</v>
      </c>
      <c r="K51" s="24"/>
      <c r="L51" s="30"/>
      <c r="M51" s="29">
        <f>'[1]Mājas kopā'!F96</f>
        <v>6.67</v>
      </c>
      <c r="N51" s="31">
        <f t="shared" si="1"/>
        <v>1.6281483626373627</v>
      </c>
    </row>
    <row r="52" spans="1:14">
      <c r="A52" s="23" t="s">
        <v>97</v>
      </c>
      <c r="B52" s="37" t="s">
        <v>98</v>
      </c>
      <c r="C52" s="32" t="s">
        <v>25</v>
      </c>
      <c r="D52" s="33">
        <v>0.13563891335858116</v>
      </c>
      <c r="E52" s="34">
        <v>0.21164124000561271</v>
      </c>
      <c r="F52" s="28">
        <f t="shared" si="0"/>
        <v>0.34728015336419388</v>
      </c>
      <c r="G52" s="24">
        <v>0.63495483424510579</v>
      </c>
      <c r="H52" s="38">
        <v>0.95188006920091661</v>
      </c>
      <c r="I52" s="28">
        <v>0.90583983167343951</v>
      </c>
      <c r="J52" s="24">
        <v>0.7359483424510288</v>
      </c>
      <c r="K52" s="39"/>
      <c r="L52" s="30"/>
      <c r="M52" s="29">
        <f>'[1]Mājas kopā'!J46</f>
        <v>6.67</v>
      </c>
      <c r="N52" s="31">
        <f t="shared" si="1"/>
        <v>0.715180646186937</v>
      </c>
    </row>
    <row r="53" spans="1:14">
      <c r="A53" s="23" t="s">
        <v>99</v>
      </c>
      <c r="B53" s="24" t="s">
        <v>100</v>
      </c>
      <c r="C53" s="32" t="s">
        <v>25</v>
      </c>
      <c r="D53" s="40">
        <v>2.0628604790822128E-2</v>
      </c>
      <c r="E53" s="41">
        <v>0.27559796623739563</v>
      </c>
      <c r="F53" s="28">
        <f t="shared" si="0"/>
        <v>0.29622657102821776</v>
      </c>
      <c r="G53" s="24">
        <v>0.70051499566290798</v>
      </c>
      <c r="H53" s="28">
        <v>0.96852326950024381</v>
      </c>
      <c r="I53" s="28">
        <v>0.99312419563622323</v>
      </c>
      <c r="J53" s="24">
        <v>0.92603837459129745</v>
      </c>
      <c r="K53" s="24"/>
      <c r="L53" s="30"/>
      <c r="M53" s="29">
        <f>'[1]Mājas kopā'!Z22</f>
        <v>6.67</v>
      </c>
      <c r="N53" s="31">
        <f t="shared" si="1"/>
        <v>0.77688548128377799</v>
      </c>
    </row>
    <row r="54" spans="1:14">
      <c r="A54" s="42" t="s">
        <v>101</v>
      </c>
      <c r="B54" s="24" t="s">
        <v>102</v>
      </c>
      <c r="C54" s="13"/>
      <c r="D54" s="40">
        <v>0.32195402298851505</v>
      </c>
      <c r="E54" s="41">
        <v>0.71756248859697835</v>
      </c>
      <c r="F54" s="28">
        <f t="shared" si="0"/>
        <v>1.0395165115854934</v>
      </c>
      <c r="G54" s="24">
        <v>2.0076482393723567</v>
      </c>
      <c r="H54" s="28">
        <v>2.5801715015508258</v>
      </c>
      <c r="I54" s="28">
        <v>2.5114687100894066</v>
      </c>
      <c r="J54" s="24">
        <v>2.2519248312351765</v>
      </c>
      <c r="K54" s="24"/>
      <c r="L54" s="30"/>
      <c r="M54" s="29">
        <f>'[1]Mājas kopā'!Z96</f>
        <v>0</v>
      </c>
      <c r="N54" s="31">
        <f t="shared" si="1"/>
        <v>2.078145958766652</v>
      </c>
    </row>
    <row r="55" spans="1:14">
      <c r="A55" s="23" t="s">
        <v>103</v>
      </c>
      <c r="B55" s="39" t="s">
        <v>104</v>
      </c>
      <c r="C55" s="43"/>
      <c r="D55" s="44">
        <v>0.14828864997372301</v>
      </c>
      <c r="E55" s="45">
        <v>0.41789004144047714</v>
      </c>
      <c r="F55" s="28">
        <f t="shared" si="0"/>
        <v>0.56617869141420019</v>
      </c>
      <c r="G55" s="24">
        <v>1.1999540068873293</v>
      </c>
      <c r="H55" s="38">
        <v>1.6160975334150116</v>
      </c>
      <c r="I55" s="28">
        <v>1.7128621490690656</v>
      </c>
      <c r="J55" s="24">
        <v>1.537878003852224</v>
      </c>
      <c r="K55" s="39"/>
      <c r="L55" s="30"/>
      <c r="M55" s="29">
        <f>'[1]Mājas kopā'!K46</f>
        <v>6.67</v>
      </c>
      <c r="N55" s="31">
        <f t="shared" si="1"/>
        <v>1.3265940769275661</v>
      </c>
    </row>
    <row r="56" spans="1:14">
      <c r="A56" s="23" t="s">
        <v>105</v>
      </c>
      <c r="B56" s="24" t="s">
        <v>106</v>
      </c>
      <c r="C56" s="13" t="s">
        <v>35</v>
      </c>
      <c r="D56" s="33">
        <v>0.19048054309831153</v>
      </c>
      <c r="E56" s="34">
        <v>0.46022460352250472</v>
      </c>
      <c r="F56" s="28">
        <f t="shared" si="0"/>
        <v>0.65070514662081624</v>
      </c>
      <c r="G56" s="24">
        <v>1.2959558327994454</v>
      </c>
      <c r="H56" s="28">
        <v>1.7474108012723246</v>
      </c>
      <c r="I56" s="28">
        <v>1.7173702352451987</v>
      </c>
      <c r="J56" s="24">
        <v>1.5122780051927032</v>
      </c>
      <c r="K56" s="24"/>
      <c r="L56" s="30"/>
      <c r="M56" s="46">
        <f>'[1]Mājas kopā'!AB22</f>
        <v>3.33</v>
      </c>
      <c r="N56" s="31">
        <f t="shared" si="1"/>
        <v>1.3847440042260977</v>
      </c>
    </row>
    <row r="57" spans="1:14">
      <c r="A57" s="23" t="s">
        <v>107</v>
      </c>
      <c r="B57" s="47" t="s">
        <v>108</v>
      </c>
      <c r="C57" s="25"/>
      <c r="D57" s="40">
        <v>7.7508449218360712E-2</v>
      </c>
      <c r="E57" s="41">
        <v>0.38176959048624498</v>
      </c>
      <c r="F57" s="28">
        <f t="shared" si="0"/>
        <v>0.45927803970460568</v>
      </c>
      <c r="G57" s="24">
        <v>1.0320931658195147</v>
      </c>
      <c r="H57" s="28">
        <v>1.5722332406253001</v>
      </c>
      <c r="I57" s="28">
        <v>1.7504795856909947</v>
      </c>
      <c r="J57" s="24">
        <v>1.4807566433298245</v>
      </c>
      <c r="K57" s="24"/>
      <c r="L57" s="30"/>
      <c r="M57" s="29">
        <f>'[1]Mājas kopā'!M46</f>
        <v>6.67</v>
      </c>
      <c r="N57" s="31">
        <f t="shared" si="1"/>
        <v>1.2589681350340478</v>
      </c>
    </row>
    <row r="58" spans="1:14">
      <c r="A58" s="42" t="s">
        <v>109</v>
      </c>
      <c r="B58" s="47" t="s">
        <v>110</v>
      </c>
      <c r="C58" s="25"/>
      <c r="D58" s="40">
        <v>0</v>
      </c>
      <c r="E58" s="41">
        <v>0.60499238964992119</v>
      </c>
      <c r="F58" s="28">
        <f t="shared" si="0"/>
        <v>0.60499238964992119</v>
      </c>
      <c r="G58" s="24">
        <v>1.3055098934551017</v>
      </c>
      <c r="H58" s="28">
        <v>2.2607610350076128</v>
      </c>
      <c r="I58" s="28">
        <v>2.1652359208523539</v>
      </c>
      <c r="J58" s="24">
        <v>1.9741856925418626</v>
      </c>
      <c r="K58" s="24"/>
      <c r="L58" s="30"/>
      <c r="M58" s="29">
        <f>'[1]Mājas kopā'!G96</f>
        <v>0</v>
      </c>
      <c r="N58" s="31">
        <f t="shared" si="1"/>
        <v>1.6621369863013704</v>
      </c>
    </row>
    <row r="59" spans="1:14">
      <c r="A59" s="48" t="s">
        <v>111</v>
      </c>
      <c r="B59" s="47" t="s">
        <v>112</v>
      </c>
      <c r="C59" s="25"/>
      <c r="D59" s="40">
        <v>0.16418607825959255</v>
      </c>
      <c r="E59" s="41">
        <v>0.39197398744343365</v>
      </c>
      <c r="F59" s="28">
        <f t="shared" si="0"/>
        <v>0.55616006570302623</v>
      </c>
      <c r="G59" s="24">
        <v>1.2348283136224156</v>
      </c>
      <c r="H59" s="28">
        <v>1.8078267776317716</v>
      </c>
      <c r="I59" s="28">
        <v>1.8739680654110202</v>
      </c>
      <c r="J59" s="24">
        <v>1.5501036180464245</v>
      </c>
      <c r="K59" s="24"/>
      <c r="L59" s="30"/>
      <c r="M59" s="29">
        <f>'[1]Mājas kopā'!I96</f>
        <v>6.67</v>
      </c>
      <c r="N59" s="31">
        <f t="shared" si="1"/>
        <v>1.4045773680829317</v>
      </c>
    </row>
    <row r="60" spans="1:14">
      <c r="A60" s="48" t="s">
        <v>113</v>
      </c>
      <c r="B60" s="47" t="s">
        <v>114</v>
      </c>
      <c r="C60" s="32" t="s">
        <v>25</v>
      </c>
      <c r="D60" s="33">
        <v>8.7044700440234032E-2</v>
      </c>
      <c r="E60" s="34">
        <v>0.34252441842276021</v>
      </c>
      <c r="F60" s="28">
        <f t="shared" si="0"/>
        <v>0.42956911886299426</v>
      </c>
      <c r="G60" s="24">
        <v>0.92964859102996722</v>
      </c>
      <c r="H60" s="28">
        <v>1.3232946523944671</v>
      </c>
      <c r="I60" s="28">
        <v>1.3037158997966427</v>
      </c>
      <c r="J60" s="24">
        <v>1.1465248832376134</v>
      </c>
      <c r="K60" s="24"/>
      <c r="L60" s="30"/>
      <c r="M60" s="29">
        <f>'[1]Mājas kopā'!N22</f>
        <v>6.67</v>
      </c>
      <c r="N60" s="31">
        <f t="shared" si="1"/>
        <v>1.0265506290643369</v>
      </c>
    </row>
    <row r="61" spans="1:14">
      <c r="A61" s="48" t="s">
        <v>115</v>
      </c>
      <c r="B61" s="47" t="s">
        <v>116</v>
      </c>
      <c r="C61" s="32" t="s">
        <v>25</v>
      </c>
      <c r="D61" s="33">
        <v>0.12595936972950894</v>
      </c>
      <c r="E61" s="34">
        <v>0.30180191532199246</v>
      </c>
      <c r="F61" s="28">
        <f t="shared" si="0"/>
        <v>0.42776128505150141</v>
      </c>
      <c r="G61" s="24">
        <v>0.94912539698285403</v>
      </c>
      <c r="H61" s="28">
        <v>1.2889827644363954</v>
      </c>
      <c r="I61" s="28">
        <v>1.276388400688629</v>
      </c>
      <c r="J61" s="24">
        <v>1.1210367529398033</v>
      </c>
      <c r="K61" s="24"/>
      <c r="L61" s="30"/>
      <c r="M61" s="29">
        <f>'[1]Mājas kopā'!E22</f>
        <v>6.67</v>
      </c>
      <c r="N61" s="31">
        <f t="shared" si="1"/>
        <v>1.0126589200198366</v>
      </c>
    </row>
    <row r="62" spans="1:14">
      <c r="A62" s="48" t="s">
        <v>117</v>
      </c>
      <c r="B62" s="47" t="s">
        <v>118</v>
      </c>
      <c r="C62" s="25"/>
      <c r="D62" s="40">
        <v>0.10869654089735317</v>
      </c>
      <c r="E62" s="41">
        <v>0.22329775486561992</v>
      </c>
      <c r="F62" s="28">
        <f t="shared" si="0"/>
        <v>0.33199429576297312</v>
      </c>
      <c r="G62" s="24">
        <v>0.96566180162476367</v>
      </c>
      <c r="H62" s="28">
        <v>1.6188694921752345</v>
      </c>
      <c r="I62" s="28">
        <v>1.5618634689812814</v>
      </c>
      <c r="J62" s="24">
        <v>1.3107373107359255</v>
      </c>
      <c r="K62" s="24"/>
      <c r="L62" s="30"/>
      <c r="M62" s="29">
        <f>'[1]Mājas kopā'!AA22</f>
        <v>6.67</v>
      </c>
      <c r="N62" s="31">
        <f t="shared" si="1"/>
        <v>1.1578252738560357</v>
      </c>
    </row>
    <row r="63" spans="1:14">
      <c r="A63" s="48" t="s">
        <v>119</v>
      </c>
      <c r="B63" s="47" t="s">
        <v>120</v>
      </c>
      <c r="C63" s="25"/>
      <c r="D63" s="40">
        <v>0.1064692063492064</v>
      </c>
      <c r="E63" s="41">
        <v>0.34052959435626107</v>
      </c>
      <c r="F63" s="28">
        <f t="shared" si="0"/>
        <v>0.44699880070546749</v>
      </c>
      <c r="G63" s="24">
        <v>1.3896970252792478</v>
      </c>
      <c r="H63" s="28">
        <v>2.0071260435038103</v>
      </c>
      <c r="I63" s="28">
        <v>1.9212199882422334</v>
      </c>
      <c r="J63" s="24">
        <v>1.6752470311581651</v>
      </c>
      <c r="K63" s="24"/>
      <c r="L63" s="30"/>
      <c r="M63" s="29">
        <f>'[1]Mājas kopā'!K22</f>
        <v>6.67</v>
      </c>
      <c r="N63" s="31">
        <f t="shared" si="1"/>
        <v>1.4880577777777848</v>
      </c>
    </row>
    <row r="64" spans="1:14">
      <c r="A64" s="48" t="s">
        <v>121</v>
      </c>
      <c r="B64" s="47" t="s">
        <v>122</v>
      </c>
      <c r="C64" s="25"/>
      <c r="D64" s="40">
        <v>6.3062496566465939E-2</v>
      </c>
      <c r="E64" s="41">
        <v>0.42424589653594946</v>
      </c>
      <c r="F64" s="28">
        <f t="shared" si="0"/>
        <v>0.48730839310241542</v>
      </c>
      <c r="G64" s="24">
        <v>1.4277481703036778</v>
      </c>
      <c r="H64" s="28">
        <v>2.0969583152753999</v>
      </c>
      <c r="I64" s="28">
        <v>2.1149125469251078</v>
      </c>
      <c r="J64" s="24">
        <v>1.8262018617426903</v>
      </c>
      <c r="K64" s="24"/>
      <c r="L64" s="30"/>
      <c r="M64" s="29">
        <f>'[1]Mājas kopā'!L22</f>
        <v>6.67</v>
      </c>
      <c r="N64" s="31">
        <f t="shared" si="1"/>
        <v>1.5906258574698584</v>
      </c>
    </row>
    <row r="65" spans="1:14">
      <c r="A65" s="48" t="s">
        <v>123</v>
      </c>
      <c r="B65" s="37" t="s">
        <v>124</v>
      </c>
      <c r="C65" s="13" t="s">
        <v>35</v>
      </c>
      <c r="D65" s="44">
        <v>0.47516707348408221</v>
      </c>
      <c r="E65" s="45">
        <v>0.92619373072969591</v>
      </c>
      <c r="F65" s="28">
        <f t="shared" si="0"/>
        <v>1.4013608042137782</v>
      </c>
      <c r="G65" s="24">
        <v>2.0927298304213711</v>
      </c>
      <c r="H65" s="38">
        <v>2.6301082990750135</v>
      </c>
      <c r="I65" s="28">
        <v>2.7646208890031079</v>
      </c>
      <c r="J65" s="24">
        <v>2.3856205806782964</v>
      </c>
      <c r="K65" s="39"/>
      <c r="L65" s="30"/>
      <c r="M65" s="29">
        <f>'[1]Mājas kopā'!AC22</f>
        <v>3.33</v>
      </c>
      <c r="N65" s="31">
        <f t="shared" si="1"/>
        <v>2.2548880806783136</v>
      </c>
    </row>
    <row r="66" spans="1:14">
      <c r="A66" s="48" t="s">
        <v>125</v>
      </c>
      <c r="B66" s="24" t="s">
        <v>126</v>
      </c>
      <c r="C66" s="13"/>
      <c r="D66" s="33">
        <v>0.27380254154447703</v>
      </c>
      <c r="E66" s="34">
        <v>0.5725904203323553</v>
      </c>
      <c r="F66" s="28">
        <f t="shared" si="0"/>
        <v>0.84639296187683233</v>
      </c>
      <c r="G66" s="24">
        <v>1.3087781036168145</v>
      </c>
      <c r="H66" s="28">
        <v>1.7382209188660804</v>
      </c>
      <c r="I66" s="28">
        <v>1.7995698924731178</v>
      </c>
      <c r="J66" s="24">
        <v>1.5541739980449649</v>
      </c>
      <c r="K66" s="24"/>
      <c r="L66" s="30"/>
      <c r="M66" s="29">
        <f>'[1]Mājas kopā'!AA96</f>
        <v>0</v>
      </c>
      <c r="N66" s="31">
        <f t="shared" si="1"/>
        <v>1.4494271749755618</v>
      </c>
    </row>
    <row r="67" spans="1:14" ht="15" thickBot="1">
      <c r="A67" s="48"/>
      <c r="B67" s="47"/>
      <c r="C67" s="49"/>
      <c r="D67" s="50"/>
      <c r="E67" s="51"/>
      <c r="F67" s="52"/>
      <c r="G67" s="52"/>
      <c r="H67" s="52"/>
      <c r="I67" s="52"/>
      <c r="J67" s="52"/>
      <c r="K67" s="52"/>
      <c r="L67" s="53"/>
      <c r="M67" s="53"/>
      <c r="N67" s="54"/>
    </row>
    <row r="68" spans="1:14" ht="15" thickBot="1">
      <c r="A68" s="55"/>
      <c r="B68" s="56" t="s">
        <v>127</v>
      </c>
      <c r="C68" s="57"/>
      <c r="D68" s="58">
        <f t="shared" ref="D68:J68" si="2">AVERAGE(D6:D66)</f>
        <v>0.14600814167288864</v>
      </c>
      <c r="E68" s="59">
        <f t="shared" si="2"/>
        <v>0.39145228849727637</v>
      </c>
      <c r="F68" s="60">
        <f t="shared" si="2"/>
        <v>0.53746043017016509</v>
      </c>
      <c r="G68" s="60">
        <f t="shared" si="2"/>
        <v>1.1533248884059701</v>
      </c>
      <c r="H68" s="60">
        <f t="shared" si="2"/>
        <v>1.6179353560330434</v>
      </c>
      <c r="I68" s="60">
        <f t="shared" si="2"/>
        <v>1.6061512721129809</v>
      </c>
      <c r="J68" s="60">
        <f t="shared" si="2"/>
        <v>1.3968429073044635</v>
      </c>
      <c r="K68" s="60"/>
      <c r="L68" s="60"/>
      <c r="M68" s="60">
        <f>AVERAGE(M6:M66)</f>
        <v>5.7400000000000011</v>
      </c>
      <c r="N68" s="61">
        <f>AVERAGE(F68:L68)</f>
        <v>1.2623429708053244</v>
      </c>
    </row>
    <row r="70" spans="1:14">
      <c r="F70" s="29"/>
    </row>
    <row r="71" spans="1:14" ht="15" thickBot="1">
      <c r="B71" s="62" t="s">
        <v>128</v>
      </c>
      <c r="H71" t="s">
        <v>129</v>
      </c>
    </row>
    <row r="72" spans="1:14" ht="15" thickBot="1">
      <c r="A72" s="63"/>
      <c r="B72" s="64" t="s">
        <v>130</v>
      </c>
      <c r="C72" s="65" t="s">
        <v>35</v>
      </c>
      <c r="D72" s="66">
        <v>0.38461857018308637</v>
      </c>
      <c r="E72" s="66">
        <v>0.66389537925022024</v>
      </c>
      <c r="F72" s="64">
        <f>D72+E72</f>
        <v>1.0485139494333067</v>
      </c>
      <c r="G72" s="67">
        <v>1.5320662598081953</v>
      </c>
      <c r="H72" s="67">
        <v>2.4896076721883178</v>
      </c>
      <c r="I72" s="67">
        <v>2.2214960767218805</v>
      </c>
      <c r="J72" s="67">
        <v>1.8129450741063631</v>
      </c>
      <c r="K72" s="67"/>
      <c r="L72" s="67"/>
      <c r="M72" s="68">
        <f>[1]Umurga!E34</f>
        <v>0</v>
      </c>
      <c r="N72" s="69">
        <f>AVERAGE(F72:L72)</f>
        <v>1.8209258064516127</v>
      </c>
    </row>
    <row r="73" spans="1:14" ht="15" thickBot="1">
      <c r="A73" s="23"/>
      <c r="B73" s="24" t="s">
        <v>131</v>
      </c>
      <c r="C73" s="13" t="s">
        <v>35</v>
      </c>
      <c r="D73" s="70">
        <v>0.22614763552479819</v>
      </c>
      <c r="E73" s="70">
        <v>0.3860668973471742</v>
      </c>
      <c r="F73" s="24">
        <f>D73+E73</f>
        <v>0.61221453287197236</v>
      </c>
      <c r="G73" s="71">
        <v>1.1002906574394471</v>
      </c>
      <c r="H73" s="71">
        <v>1.5153125720876575</v>
      </c>
      <c r="I73" s="71">
        <v>1.4863575547866215</v>
      </c>
      <c r="J73" s="71">
        <v>1.3222791234140707</v>
      </c>
      <c r="K73" s="71"/>
      <c r="L73" s="72"/>
      <c r="M73" s="73">
        <f>[1]Umurga!F34</f>
        <v>0</v>
      </c>
      <c r="N73" s="69">
        <f>AVERAGE(F73:L73)</f>
        <v>1.207290888119954</v>
      </c>
    </row>
    <row r="74" spans="1:14" ht="15" thickBot="1">
      <c r="A74" s="23"/>
      <c r="B74" s="24" t="s">
        <v>132</v>
      </c>
      <c r="C74" s="14"/>
      <c r="D74" s="70">
        <v>0.52638959161544963</v>
      </c>
      <c r="E74" s="70">
        <v>0.90726418503794737</v>
      </c>
      <c r="F74" s="47">
        <f>D74+E74</f>
        <v>1.433653776653397</v>
      </c>
      <c r="G74" s="71">
        <v>2.4193711601011931</v>
      </c>
      <c r="H74" s="71">
        <v>3.1754246476328158</v>
      </c>
      <c r="I74" s="71">
        <v>3.0846982291290348</v>
      </c>
      <c r="J74" s="71">
        <v>2.5403397181062455</v>
      </c>
      <c r="K74" s="71"/>
      <c r="L74" s="71"/>
      <c r="M74" s="73">
        <f>[1]Umurga!G34</f>
        <v>0</v>
      </c>
      <c r="N74" s="74">
        <f>AVERAGE(F74:L74)</f>
        <v>2.5306975063245374</v>
      </c>
    </row>
    <row r="75" spans="1:14">
      <c r="A75" s="11"/>
      <c r="D75" s="75"/>
      <c r="E75" s="75"/>
      <c r="K75" s="73"/>
      <c r="N75" s="76"/>
    </row>
    <row r="76" spans="1:14">
      <c r="A76" s="11"/>
      <c r="D76" s="75"/>
      <c r="E76" s="75"/>
      <c r="K76" s="73"/>
      <c r="N76" s="76"/>
    </row>
    <row r="77" spans="1:14">
      <c r="A77" s="23"/>
      <c r="B77" s="24" t="s">
        <v>130</v>
      </c>
      <c r="C77" s="14"/>
      <c r="D77" s="77">
        <v>4.2014999999999993</v>
      </c>
      <c r="E77" s="77">
        <v>7.2522666666666913</v>
      </c>
      <c r="F77" s="71">
        <f>D77+E77</f>
        <v>11.453766666666692</v>
      </c>
      <c r="G77" s="71">
        <v>16.736000000000001</v>
      </c>
      <c r="H77" s="71">
        <v>27.196000000000002</v>
      </c>
      <c r="I77" s="71">
        <v>24.267199999999967</v>
      </c>
      <c r="J77" s="71">
        <v>19.804266666666653</v>
      </c>
      <c r="K77" s="78"/>
      <c r="L77" s="71"/>
      <c r="M77" s="73">
        <f>[1]Umurga!E32</f>
        <v>0</v>
      </c>
      <c r="N77" s="76"/>
    </row>
    <row r="78" spans="1:14" ht="15" thickBot="1">
      <c r="A78" s="55"/>
      <c r="B78" s="56" t="s">
        <v>131</v>
      </c>
      <c r="C78" s="57"/>
      <c r="D78" s="79">
        <v>3.2678333333333338</v>
      </c>
      <c r="E78" s="79">
        <v>5.5786666666666669</v>
      </c>
      <c r="F78" s="80">
        <f>D78+E78</f>
        <v>8.8465000000000007</v>
      </c>
      <c r="G78" s="80">
        <v>15.899200000000011</v>
      </c>
      <c r="H78" s="80">
        <v>21.896266666666651</v>
      </c>
      <c r="I78" s="80">
        <v>21.477866666666678</v>
      </c>
      <c r="J78" s="80">
        <v>19.10693333333332</v>
      </c>
      <c r="K78" s="81"/>
      <c r="L78" s="80"/>
      <c r="M78" s="82">
        <f>[1]Umurga!F32</f>
        <v>0</v>
      </c>
      <c r="N78" s="8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2023-03-01T09:23:15Z</dcterms:created>
  <dcterms:modified xsi:type="dcterms:W3CDTF">2023-03-01T09:24:53Z</dcterms:modified>
</cp:coreProperties>
</file>