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8235B6DB-3ABC-4DD1-B49E-634A7F06D8DB}" xr6:coauthVersionLast="47" xr6:coauthVersionMax="47" xr10:uidLastSave="{00000000-0000-0000-0000-000000000000}"/>
  <bookViews>
    <workbookView xWindow="-108" yWindow="-108" windowWidth="23256" windowHeight="12576" xr2:uid="{E522181C-7857-402B-B7F5-DD7F27158511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F78" i="1"/>
  <c r="M77" i="1"/>
  <c r="F77" i="1"/>
  <c r="N74" i="1"/>
  <c r="M74" i="1"/>
  <c r="F74" i="1"/>
  <c r="N73" i="1"/>
  <c r="M73" i="1"/>
  <c r="F73" i="1"/>
  <c r="M72" i="1"/>
  <c r="F72" i="1"/>
  <c r="N72" i="1" s="1"/>
  <c r="H68" i="1"/>
  <c r="G68" i="1"/>
  <c r="E68" i="1"/>
  <c r="D68" i="1"/>
  <c r="N66" i="1"/>
  <c r="M66" i="1"/>
  <c r="F66" i="1"/>
  <c r="N65" i="1"/>
  <c r="M65" i="1"/>
  <c r="F65" i="1"/>
  <c r="M64" i="1"/>
  <c r="F64" i="1"/>
  <c r="N64" i="1" s="1"/>
  <c r="M63" i="1"/>
  <c r="F63" i="1"/>
  <c r="N63" i="1" s="1"/>
  <c r="N62" i="1"/>
  <c r="M62" i="1"/>
  <c r="F62" i="1"/>
  <c r="N61" i="1"/>
  <c r="M61" i="1"/>
  <c r="F61" i="1"/>
  <c r="M60" i="1"/>
  <c r="F60" i="1"/>
  <c r="N60" i="1" s="1"/>
  <c r="M59" i="1"/>
  <c r="F59" i="1"/>
  <c r="N59" i="1" s="1"/>
  <c r="N58" i="1"/>
  <c r="M58" i="1"/>
  <c r="F58" i="1"/>
  <c r="N57" i="1"/>
  <c r="M57" i="1"/>
  <c r="F57" i="1"/>
  <c r="M56" i="1"/>
  <c r="F56" i="1"/>
  <c r="N56" i="1" s="1"/>
  <c r="M55" i="1"/>
  <c r="F55" i="1"/>
  <c r="N55" i="1" s="1"/>
  <c r="N54" i="1"/>
  <c r="M54" i="1"/>
  <c r="F54" i="1"/>
  <c r="N53" i="1"/>
  <c r="M53" i="1"/>
  <c r="F53" i="1"/>
  <c r="M52" i="1"/>
  <c r="F52" i="1"/>
  <c r="N52" i="1" s="1"/>
  <c r="M51" i="1"/>
  <c r="F51" i="1"/>
  <c r="N51" i="1" s="1"/>
  <c r="N50" i="1"/>
  <c r="M50" i="1"/>
  <c r="F50" i="1"/>
  <c r="N49" i="1"/>
  <c r="M49" i="1"/>
  <c r="F49" i="1"/>
  <c r="M48" i="1"/>
  <c r="F48" i="1"/>
  <c r="N48" i="1" s="1"/>
  <c r="M47" i="1"/>
  <c r="F47" i="1"/>
  <c r="N47" i="1" s="1"/>
  <c r="N46" i="1"/>
  <c r="M46" i="1"/>
  <c r="F46" i="1"/>
  <c r="N45" i="1"/>
  <c r="M45" i="1"/>
  <c r="F45" i="1"/>
  <c r="M44" i="1"/>
  <c r="F44" i="1"/>
  <c r="N44" i="1" s="1"/>
  <c r="M43" i="1"/>
  <c r="F43" i="1"/>
  <c r="N43" i="1" s="1"/>
  <c r="N42" i="1"/>
  <c r="M42" i="1"/>
  <c r="F42" i="1"/>
  <c r="N41" i="1"/>
  <c r="M41" i="1"/>
  <c r="F41" i="1"/>
  <c r="M40" i="1"/>
  <c r="F40" i="1"/>
  <c r="N40" i="1" s="1"/>
  <c r="M39" i="1"/>
  <c r="F39" i="1"/>
  <c r="N39" i="1" s="1"/>
  <c r="N38" i="1"/>
  <c r="M38" i="1"/>
  <c r="F38" i="1"/>
  <c r="N37" i="1"/>
  <c r="M37" i="1"/>
  <c r="F37" i="1"/>
  <c r="M36" i="1"/>
  <c r="F36" i="1"/>
  <c r="N36" i="1" s="1"/>
  <c r="M35" i="1"/>
  <c r="F35" i="1"/>
  <c r="N35" i="1" s="1"/>
  <c r="N34" i="1"/>
  <c r="M34" i="1"/>
  <c r="F34" i="1"/>
  <c r="N33" i="1"/>
  <c r="M33" i="1"/>
  <c r="F33" i="1"/>
  <c r="M32" i="1"/>
  <c r="F32" i="1"/>
  <c r="N32" i="1" s="1"/>
  <c r="M31" i="1"/>
  <c r="F31" i="1"/>
  <c r="N31" i="1" s="1"/>
  <c r="N30" i="1"/>
  <c r="M30" i="1"/>
  <c r="F30" i="1"/>
  <c r="N29" i="1"/>
  <c r="M29" i="1"/>
  <c r="F29" i="1"/>
  <c r="M28" i="1"/>
  <c r="F28" i="1"/>
  <c r="N28" i="1" s="1"/>
  <c r="M27" i="1"/>
  <c r="F27" i="1"/>
  <c r="N27" i="1" s="1"/>
  <c r="N26" i="1"/>
  <c r="M26" i="1"/>
  <c r="F26" i="1"/>
  <c r="N25" i="1"/>
  <c r="M25" i="1"/>
  <c r="F25" i="1"/>
  <c r="A25" i="1"/>
  <c r="N24" i="1"/>
  <c r="M24" i="1"/>
  <c r="F24" i="1"/>
  <c r="A24" i="1"/>
  <c r="N23" i="1"/>
  <c r="M23" i="1"/>
  <c r="F23" i="1"/>
  <c r="A23" i="1"/>
  <c r="N22" i="1"/>
  <c r="M22" i="1"/>
  <c r="F22" i="1"/>
  <c r="A22" i="1"/>
  <c r="N21" i="1"/>
  <c r="M21" i="1"/>
  <c r="F21" i="1"/>
  <c r="A21" i="1"/>
  <c r="N20" i="1"/>
  <c r="M20" i="1"/>
  <c r="F20" i="1"/>
  <c r="A20" i="1"/>
  <c r="N19" i="1"/>
  <c r="M19" i="1"/>
  <c r="F19" i="1"/>
  <c r="A19" i="1"/>
  <c r="N18" i="1"/>
  <c r="M18" i="1"/>
  <c r="F18" i="1"/>
  <c r="A18" i="1"/>
  <c r="N17" i="1"/>
  <c r="M17" i="1"/>
  <c r="F17" i="1"/>
  <c r="A17" i="1"/>
  <c r="N16" i="1"/>
  <c r="M16" i="1"/>
  <c r="F16" i="1"/>
  <c r="A16" i="1"/>
  <c r="N15" i="1"/>
  <c r="M15" i="1"/>
  <c r="F15" i="1"/>
  <c r="A15" i="1"/>
  <c r="N14" i="1"/>
  <c r="M14" i="1"/>
  <c r="F14" i="1"/>
  <c r="A14" i="1"/>
  <c r="N13" i="1"/>
  <c r="M13" i="1"/>
  <c r="F13" i="1"/>
  <c r="A13" i="1"/>
  <c r="N12" i="1"/>
  <c r="M12" i="1"/>
  <c r="F12" i="1"/>
  <c r="A12" i="1"/>
  <c r="N11" i="1"/>
  <c r="M11" i="1"/>
  <c r="F11" i="1"/>
  <c r="A11" i="1"/>
  <c r="N10" i="1"/>
  <c r="M10" i="1"/>
  <c r="F10" i="1"/>
  <c r="A10" i="1"/>
  <c r="N9" i="1"/>
  <c r="M9" i="1"/>
  <c r="F9" i="1"/>
  <c r="A9" i="1"/>
  <c r="N8" i="1"/>
  <c r="M8" i="1"/>
  <c r="F8" i="1"/>
  <c r="A8" i="1"/>
  <c r="N7" i="1"/>
  <c r="M7" i="1"/>
  <c r="F7" i="1"/>
  <c r="A7" i="1"/>
  <c r="N6" i="1"/>
  <c r="M6" i="1"/>
  <c r="M68" i="1" s="1"/>
  <c r="F6" i="1"/>
  <c r="F68" i="1" s="1"/>
  <c r="N68" i="1" s="1"/>
  <c r="A6" i="1"/>
  <c r="H5" i="1"/>
  <c r="G5" i="1"/>
  <c r="F5" i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<sst xmlns="http://schemas.openxmlformats.org/spreadsheetml/2006/main" count="173" uniqueCount="135">
  <si>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</si>
  <si>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</si>
  <si>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</si>
  <si>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</si>
  <si>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</si>
  <si>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</si>
  <si>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</si>
  <si>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</si>
  <si>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</si>
  <si>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</si>
  <si>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</si>
  <si>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</si>
  <si>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</si>
  <si>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K.ŪD.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</si>
  <si>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</si>
  <si>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</si>
  <si>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</si>
  <si>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</si>
  <si>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</si>
  <si>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</si>
  <si>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</si>
  <si>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</si>
  <si>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</si>
  <si>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 xml:space="preserve">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</si>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</sst>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E8AD89-8644-45C4-820D-A5146F75E387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2.2023.g.sezona/Atskaite%20DEC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DECEMBRIS SSK līdz pārb."/>
      <sheetName val="DECEM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A980-D670-4E30-A0DF-19945128EE4A}">
  <dimension ref="A1:N78"/>
  <sheetViews>
    <sheetView tabSelected="1" topLeftCell="A25" zoomScale="140" zoomScaleNormal="140" workbookViewId="0">
      <selection activeCell="K12" sqref="K12"/>
    </sheetView>
  </sheetViews>
  <sheetFormatPr defaultRowHeight="14.4"/>
  <cols>
    <col min="1" max="1" width="5.109375" customWidth="1"/>
    <col min="2" max="2" width="15.109375" customWidth="1"/>
    <col min="3" max="3" width="12.33203125" customWidth="1"/>
    <col min="7" max="7" width="9.77734375" customWidth="1"/>
    <col min="8" max="8" width="10" customWidth="1"/>
    <col min="10" max="10" width="9.44140625" customWidth="1"/>
    <col min="12" max="12" width="10.44140625" customWidth="1"/>
    <col min="13" max="13" width="8.8867187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3</v>
      </c>
      <c r="D3" s="6" t="s">
        <v>4</v>
      </c>
      <c r="E3" s="6" t="s">
        <v>4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8" t="s">
        <v>10</v>
      </c>
      <c r="M3" s="9"/>
      <c r="N3" s="10"/>
    </row>
    <row r="4" spans="1:14">
      <c r="A4" s="11" t="s">
        <v>11</v>
      </c>
      <c r="B4" s="12" t="s">
        <v>12</v>
      </c>
      <c r="C4" s="5" t="s">
        <v>13</v>
      </c>
      <c r="D4" s="13" t="s">
        <v>14</v>
      </c>
      <c r="E4" s="13" t="s">
        <v>15</v>
      </c>
      <c r="F4" s="14" t="s">
        <v>16</v>
      </c>
      <c r="G4" s="14" t="s">
        <v>17</v>
      </c>
      <c r="H4" s="14" t="s">
        <v>18</v>
      </c>
      <c r="I4" s="14" t="s">
        <v>18</v>
      </c>
      <c r="J4" s="14" t="s">
        <v>19</v>
      </c>
      <c r="K4" s="14" t="s">
        <v>18</v>
      </c>
      <c r="L4" s="15" t="s">
        <v>20</v>
      </c>
      <c r="N4" s="16" t="s">
        <v>21</v>
      </c>
    </row>
    <row r="5" spans="1:14" ht="15" thickBot="1">
      <c r="A5" s="17"/>
      <c r="B5" s="18" t="s">
        <v>22</v>
      </c>
      <c r="C5" s="19" t="s">
        <v>23</v>
      </c>
      <c r="D5" s="20"/>
      <c r="E5" s="20"/>
      <c r="F5" s="20" t="str">
        <f>"+9,6 C"</f>
        <v>+9,6 C</v>
      </c>
      <c r="G5" s="21" t="str">
        <f>"+2,8 C"</f>
        <v>+2,8 C</v>
      </c>
      <c r="H5" s="21" t="str">
        <f>"-2,6 C"</f>
        <v>-2,6 C</v>
      </c>
      <c r="I5" s="21"/>
      <c r="J5" s="21"/>
      <c r="K5" s="20"/>
      <c r="L5" s="21"/>
      <c r="N5" s="22"/>
    </row>
    <row r="6" spans="1:14" ht="15" thickTop="1">
      <c r="A6" s="23" t="str">
        <f>"1."</f>
        <v>1.</v>
      </c>
      <c r="B6" s="24" t="s">
        <v>24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>
        <v>1.1104614238094683</v>
      </c>
      <c r="H6" s="28">
        <v>1.5584784655271104</v>
      </c>
      <c r="I6" s="28"/>
      <c r="J6" s="29"/>
      <c r="K6" s="24"/>
      <c r="L6" s="30"/>
      <c r="M6" s="29">
        <f>'[1]Mājas kopā'!H22</f>
        <v>6.67</v>
      </c>
      <c r="N6" s="31">
        <f>AVERAGE(F6:L6)</f>
        <v>1.0492081119503769</v>
      </c>
    </row>
    <row r="7" spans="1:14">
      <c r="A7" s="23" t="str">
        <f>"2."</f>
        <v>2.</v>
      </c>
      <c r="B7" s="24" t="s">
        <v>25</v>
      </c>
      <c r="C7" s="32" t="s">
        <v>26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>
        <v>0.93746061121007873</v>
      </c>
      <c r="H7" s="28">
        <v>1.3330971741811679</v>
      </c>
      <c r="I7" s="28"/>
      <c r="J7" s="24"/>
      <c r="K7" s="28"/>
      <c r="L7" s="30"/>
      <c r="M7" s="29">
        <f>'[1]Mājas kopā'!N72</f>
        <v>6.67</v>
      </c>
      <c r="N7" s="31">
        <f t="shared" ref="N7:N66" si="1">AVERAGE(F7:L7)</f>
        <v>0.87990088072723793</v>
      </c>
    </row>
    <row r="8" spans="1:14">
      <c r="A8" s="23" t="str">
        <f>"3."</f>
        <v>3.</v>
      </c>
      <c r="B8" s="24" t="s">
        <v>27</v>
      </c>
      <c r="C8" s="32" t="s">
        <v>26</v>
      </c>
      <c r="D8" s="33">
        <v>0.11584181338984754</v>
      </c>
      <c r="E8" s="34">
        <v>0.20734166721008596</v>
      </c>
      <c r="F8" s="28">
        <f t="shared" si="0"/>
        <v>0.32318348059993351</v>
      </c>
      <c r="G8" s="24">
        <v>0.71970114552765596</v>
      </c>
      <c r="H8" s="28">
        <v>0.99033559830453421</v>
      </c>
      <c r="I8" s="28"/>
      <c r="J8" s="24"/>
      <c r="K8" s="24"/>
      <c r="L8" s="30"/>
      <c r="M8" s="29">
        <f>'[1]Mājas kopā'!G22</f>
        <v>6.67</v>
      </c>
      <c r="N8" s="31">
        <f t="shared" si="1"/>
        <v>0.67774007481070786</v>
      </c>
    </row>
    <row r="9" spans="1:14">
      <c r="A9" s="23" t="str">
        <f>"4."</f>
        <v>4.</v>
      </c>
      <c r="B9" s="24" t="s">
        <v>28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>
        <v>1.1891194176266875</v>
      </c>
      <c r="H9" s="28">
        <v>1.6811541508233827</v>
      </c>
      <c r="I9" s="28"/>
      <c r="J9" s="24"/>
      <c r="K9" s="24"/>
      <c r="L9" s="30"/>
      <c r="M9" s="29">
        <f>'[1]Mājas kopā'!F22</f>
        <v>6.67</v>
      </c>
      <c r="N9" s="31">
        <f t="shared" si="1"/>
        <v>1.1205403484345171</v>
      </c>
    </row>
    <row r="10" spans="1:14">
      <c r="A10" s="23" t="str">
        <f>"5."</f>
        <v>5.</v>
      </c>
      <c r="B10" s="24" t="s">
        <v>29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>
        <v>1.2102571695562847</v>
      </c>
      <c r="H10" s="28">
        <v>1.7266184660593593</v>
      </c>
      <c r="I10" s="28"/>
      <c r="J10" s="24"/>
      <c r="K10" s="24"/>
      <c r="L10" s="30"/>
      <c r="M10" s="29">
        <f>'[1]Mājas kopā'!V22</f>
        <v>6.67</v>
      </c>
      <c r="N10" s="31">
        <f t="shared" si="1"/>
        <v>1.1440195903859365</v>
      </c>
    </row>
    <row r="11" spans="1:14">
      <c r="A11" s="23" t="str">
        <f>"6."</f>
        <v>6.</v>
      </c>
      <c r="B11" s="24" t="s">
        <v>30</v>
      </c>
      <c r="C11" s="32" t="s">
        <v>31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>
        <v>0.81480294944392584</v>
      </c>
      <c r="H11" s="28">
        <v>1.1351780013850923</v>
      </c>
      <c r="I11" s="28"/>
      <c r="J11" s="24"/>
      <c r="K11" s="24"/>
      <c r="L11" s="30"/>
      <c r="M11" s="29">
        <f>'[1]Mājas kopā'!V96</f>
        <v>3.33</v>
      </c>
      <c r="N11" s="31">
        <f t="shared" si="1"/>
        <v>0.78807033581836272</v>
      </c>
    </row>
    <row r="12" spans="1:14">
      <c r="A12" s="23" t="str">
        <f>"7."</f>
        <v>7.</v>
      </c>
      <c r="B12" s="24" t="s">
        <v>32</v>
      </c>
      <c r="C12" s="32" t="s">
        <v>26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>
        <v>1.0048073510989746</v>
      </c>
      <c r="H12" s="28">
        <v>1.5336859640132052</v>
      </c>
      <c r="I12" s="28"/>
      <c r="J12" s="24"/>
      <c r="K12" s="24"/>
      <c r="L12" s="30"/>
      <c r="M12" s="29">
        <f>'[1]Mājas kopā'!U22</f>
        <v>6.67</v>
      </c>
      <c r="N12" s="31">
        <f t="shared" si="1"/>
        <v>0.96301843018069633</v>
      </c>
    </row>
    <row r="13" spans="1:14">
      <c r="A13" s="23" t="str">
        <f>"8."</f>
        <v>8.</v>
      </c>
      <c r="B13" s="24" t="s">
        <v>33</v>
      </c>
      <c r="C13" s="32" t="s">
        <v>26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>
        <v>1.7320224351083711</v>
      </c>
      <c r="H13" s="28">
        <v>2.2470451806261815</v>
      </c>
      <c r="I13" s="28"/>
      <c r="J13" s="24"/>
      <c r="K13" s="24"/>
      <c r="L13" s="30"/>
      <c r="M13" s="29">
        <f>'[1]Mājas kopā'!L46</f>
        <v>6.67</v>
      </c>
      <c r="N13" s="31">
        <f t="shared" si="1"/>
        <v>1.6123807653197784</v>
      </c>
    </row>
    <row r="14" spans="1:14">
      <c r="A14" s="23" t="str">
        <f>"9."</f>
        <v>9.</v>
      </c>
      <c r="B14" s="24" t="s">
        <v>34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>
        <v>1.3839444219143853</v>
      </c>
      <c r="H14" s="28">
        <v>1.9674637154389782</v>
      </c>
      <c r="I14" s="28"/>
      <c r="J14" s="24"/>
      <c r="K14" s="24"/>
      <c r="L14" s="30"/>
      <c r="M14" s="29">
        <f>'[1]Mājas kopā'!AA72</f>
        <v>6.67</v>
      </c>
      <c r="N14" s="31">
        <f t="shared" si="1"/>
        <v>1.3585692357255192</v>
      </c>
    </row>
    <row r="15" spans="1:14">
      <c r="A15" s="23" t="str">
        <f>"10."</f>
        <v>10.</v>
      </c>
      <c r="B15" s="24" t="s">
        <v>35</v>
      </c>
      <c r="C15" s="32" t="s">
        <v>26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>
        <v>0.83601326442009161</v>
      </c>
      <c r="H15" s="28">
        <v>1.1278581489904107</v>
      </c>
      <c r="I15" s="28"/>
      <c r="J15" s="24"/>
      <c r="K15" s="24"/>
      <c r="L15" s="30"/>
      <c r="M15" s="29">
        <f>'[1]Mājas kopā'!M22</f>
        <v>6.67</v>
      </c>
      <c r="N15" s="31">
        <f t="shared" si="1"/>
        <v>0.72445155629062663</v>
      </c>
    </row>
    <row r="16" spans="1:14">
      <c r="A16" s="23" t="str">
        <f>"11."</f>
        <v>11.</v>
      </c>
      <c r="B16" s="24" t="s">
        <v>36</v>
      </c>
      <c r="C16" s="13" t="s">
        <v>37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>
        <v>1.6080300288477729</v>
      </c>
      <c r="H16" s="28">
        <v>2.0538784320380179</v>
      </c>
      <c r="I16" s="28"/>
      <c r="J16" s="24"/>
      <c r="K16" s="24"/>
      <c r="L16" s="30"/>
      <c r="M16" s="29">
        <f>'[1]Mājas kopā'!L96</f>
        <v>3.33</v>
      </c>
      <c r="N16" s="31">
        <f t="shared" si="1"/>
        <v>1.5630772668137347</v>
      </c>
    </row>
    <row r="17" spans="1:14">
      <c r="A17" s="23" t="str">
        <f>"12."</f>
        <v>12.</v>
      </c>
      <c r="B17" s="24" t="s">
        <v>38</v>
      </c>
      <c r="C17" s="32" t="s">
        <v>26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>
        <v>0.88914916147826784</v>
      </c>
      <c r="H17" s="28">
        <v>1.2453511452104411</v>
      </c>
      <c r="I17" s="28"/>
      <c r="J17" s="24"/>
      <c r="K17" s="24"/>
      <c r="L17" s="30"/>
      <c r="M17" s="29">
        <f>'[1]Mājas kopā'!Y72</f>
        <v>6.67</v>
      </c>
      <c r="N17" s="31">
        <f t="shared" si="1"/>
        <v>0.80554323626653457</v>
      </c>
    </row>
    <row r="18" spans="1:14">
      <c r="A18" s="23" t="str">
        <f>"13."</f>
        <v>13.</v>
      </c>
      <c r="B18" s="24" t="s">
        <v>39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>
        <v>1.3793333584807108</v>
      </c>
      <c r="H18" s="28">
        <v>1.7702900285809633</v>
      </c>
      <c r="I18" s="28"/>
      <c r="J18" s="24"/>
      <c r="K18" s="24"/>
      <c r="L18" s="30"/>
      <c r="M18" s="29">
        <f>'[1]Mājas kopā'!AC72</f>
        <v>6.67</v>
      </c>
      <c r="N18" s="31">
        <f t="shared" si="1"/>
        <v>1.2917680702450098</v>
      </c>
    </row>
    <row r="19" spans="1:14">
      <c r="A19" s="23" t="str">
        <f>"14."</f>
        <v>14.</v>
      </c>
      <c r="B19" s="24" t="s">
        <v>40</v>
      </c>
      <c r="C19" s="32" t="s">
        <v>26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>
        <v>0.89201460469247573</v>
      </c>
      <c r="H19" s="28">
        <v>1.0920997004601836</v>
      </c>
      <c r="I19" s="28"/>
      <c r="J19" s="24"/>
      <c r="K19" s="24"/>
      <c r="L19" s="30"/>
      <c r="M19" s="29">
        <f>'[1]Mājas kopā'!J22</f>
        <v>6.67</v>
      </c>
      <c r="N19" s="31">
        <f t="shared" si="1"/>
        <v>0.76233919373076231</v>
      </c>
    </row>
    <row r="20" spans="1:14">
      <c r="A20" s="23" t="str">
        <f>"15."</f>
        <v>15.</v>
      </c>
      <c r="B20" s="24" t="s">
        <v>41</v>
      </c>
      <c r="C20" s="32" t="s">
        <v>26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>
        <v>1.2491879265091907</v>
      </c>
      <c r="H20" s="28">
        <v>1.5635180740338515</v>
      </c>
      <c r="I20" s="28"/>
      <c r="J20" s="24"/>
      <c r="K20" s="24"/>
      <c r="L20" s="30"/>
      <c r="M20" s="29">
        <f>'[1]Mājas kopā'!E46</f>
        <v>6.67</v>
      </c>
      <c r="N20" s="31">
        <f t="shared" si="1"/>
        <v>1.1508842519685045</v>
      </c>
    </row>
    <row r="21" spans="1:14">
      <c r="A21" s="23" t="str">
        <f>"16."</f>
        <v>16.</v>
      </c>
      <c r="B21" s="24" t="s">
        <v>42</v>
      </c>
      <c r="C21" s="32" t="s">
        <v>26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>
        <v>0.64773527814582554</v>
      </c>
      <c r="H21" s="28">
        <v>0.8527598748007702</v>
      </c>
      <c r="I21" s="28"/>
      <c r="J21" s="24"/>
      <c r="K21" s="24"/>
      <c r="L21" s="30"/>
      <c r="M21" s="29">
        <f>'[1]Mājas kopā'!W72</f>
        <v>6.67</v>
      </c>
      <c r="N21" s="31">
        <f t="shared" si="1"/>
        <v>0.57809423123451731</v>
      </c>
    </row>
    <row r="22" spans="1:14">
      <c r="A22" s="23" t="str">
        <f>"17."</f>
        <v>17.</v>
      </c>
      <c r="B22" s="24" t="s">
        <v>43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>
        <v>1.0980092827637968</v>
      </c>
      <c r="H22" s="28">
        <v>1.5426594442358244</v>
      </c>
      <c r="I22" s="28"/>
      <c r="J22" s="24"/>
      <c r="K22" s="24"/>
      <c r="L22" s="30"/>
      <c r="M22" s="29">
        <f>'[1]Mājas kopā'!X72</f>
        <v>6.67</v>
      </c>
      <c r="N22" s="31">
        <f t="shared" si="1"/>
        <v>1.045634948679431</v>
      </c>
    </row>
    <row r="23" spans="1:14">
      <c r="A23" s="23" t="str">
        <f>"18."</f>
        <v>18.</v>
      </c>
      <c r="B23" s="24" t="s">
        <v>44</v>
      </c>
      <c r="C23" s="32" t="s">
        <v>26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>
        <v>1.0779538319605693</v>
      </c>
      <c r="H23" s="28">
        <v>1.5967521663605344</v>
      </c>
      <c r="I23" s="28"/>
      <c r="J23" s="24"/>
      <c r="K23" s="24"/>
      <c r="L23" s="30"/>
      <c r="M23" s="29">
        <f>'[1]Mājas kopā'!I22</f>
        <v>6.67</v>
      </c>
      <c r="N23" s="31">
        <f t="shared" si="1"/>
        <v>1.0461579411055799</v>
      </c>
    </row>
    <row r="24" spans="1:14">
      <c r="A24" s="23" t="str">
        <f>"19."</f>
        <v>19.</v>
      </c>
      <c r="B24" s="24" t="s">
        <v>45</v>
      </c>
      <c r="C24" s="32" t="s">
        <v>26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>
        <v>0.89258815796248836</v>
      </c>
      <c r="H24" s="28">
        <v>1.2146770862290719</v>
      </c>
      <c r="I24" s="28"/>
      <c r="J24" s="24"/>
      <c r="K24" s="24"/>
      <c r="L24" s="30"/>
      <c r="M24" s="29">
        <f>'[1]Mājas kopā'!F46</f>
        <v>6.67</v>
      </c>
      <c r="N24" s="31">
        <f t="shared" si="1"/>
        <v>0.83770905660547612</v>
      </c>
    </row>
    <row r="25" spans="1:14">
      <c r="A25" s="23" t="str">
        <f>"20."</f>
        <v>20.</v>
      </c>
      <c r="B25" s="24" t="s">
        <v>46</v>
      </c>
      <c r="C25" s="32" t="s">
        <v>26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>
        <v>0.85949361705113914</v>
      </c>
      <c r="H25" s="28">
        <v>1.3513394992802035</v>
      </c>
      <c r="I25" s="28"/>
      <c r="J25" s="24"/>
      <c r="K25" s="24"/>
      <c r="L25" s="30"/>
      <c r="M25" s="29">
        <f>'[1]Mājas kopā'!N46</f>
        <v>6.67</v>
      </c>
      <c r="N25" s="31">
        <f t="shared" si="1"/>
        <v>0.84667628568418962</v>
      </c>
    </row>
    <row r="26" spans="1:14">
      <c r="A26" s="23" t="s">
        <v>47</v>
      </c>
      <c r="B26" s="24" t="s">
        <v>48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>
        <v>1.6402855768637774</v>
      </c>
      <c r="H26" s="28">
        <v>1.9998054798462599</v>
      </c>
      <c r="I26" s="28"/>
      <c r="J26" s="24"/>
      <c r="K26" s="24"/>
      <c r="L26" s="30"/>
      <c r="M26" s="29">
        <f>'[1]Mājas kopā'!E72</f>
        <v>6.67</v>
      </c>
      <c r="N26" s="31">
        <f t="shared" si="1"/>
        <v>1.4877455759730918</v>
      </c>
    </row>
    <row r="27" spans="1:14">
      <c r="A27" s="23" t="s">
        <v>49</v>
      </c>
      <c r="B27" s="24" t="s">
        <v>50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>
        <v>1.0983083458033285</v>
      </c>
      <c r="H27" s="29">
        <v>1.9432287565748565</v>
      </c>
      <c r="I27" s="28"/>
      <c r="J27" s="24"/>
      <c r="K27" s="24"/>
      <c r="L27" s="30"/>
      <c r="M27" s="29">
        <f>'[1]Mājas kopā'!F72</f>
        <v>6.67</v>
      </c>
      <c r="N27" s="31">
        <f t="shared" si="1"/>
        <v>1.1641576833411467</v>
      </c>
    </row>
    <row r="28" spans="1:14">
      <c r="A28" s="23" t="s">
        <v>51</v>
      </c>
      <c r="B28" s="24" t="s">
        <v>52</v>
      </c>
      <c r="C28" s="32" t="s">
        <v>26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>
        <v>0.74557080152053101</v>
      </c>
      <c r="H28" s="28">
        <v>1.0685120147132179</v>
      </c>
      <c r="I28" s="28"/>
      <c r="J28" s="24"/>
      <c r="K28" s="24"/>
      <c r="L28" s="30"/>
      <c r="M28" s="29">
        <f>'[1]Mājas kopā'!G72</f>
        <v>6.67</v>
      </c>
      <c r="N28" s="31">
        <f t="shared" si="1"/>
        <v>0.71005140256919874</v>
      </c>
    </row>
    <row r="29" spans="1:14">
      <c r="A29" s="23" t="s">
        <v>53</v>
      </c>
      <c r="B29" s="24" t="s">
        <v>54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>
        <v>1.2639669018022686</v>
      </c>
      <c r="H29" s="28">
        <v>1.8394860007652483</v>
      </c>
      <c r="I29" s="28"/>
      <c r="J29" s="24"/>
      <c r="K29" s="24"/>
      <c r="L29" s="30"/>
      <c r="M29" s="29">
        <f>'[1]Mājas kopā'!I72</f>
        <v>6.67</v>
      </c>
      <c r="N29" s="31">
        <f t="shared" si="1"/>
        <v>1.2570337999812968</v>
      </c>
    </row>
    <row r="30" spans="1:14">
      <c r="A30" s="23" t="s">
        <v>55</v>
      </c>
      <c r="B30" s="24" t="s">
        <v>56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>
        <v>1.2950192924354831</v>
      </c>
      <c r="H30" s="28">
        <v>1.9252091363086794</v>
      </c>
      <c r="I30" s="28"/>
      <c r="J30" s="24"/>
      <c r="K30" s="24"/>
      <c r="L30" s="30"/>
      <c r="M30" s="29">
        <f>'[1]Mājas kopā'!H72</f>
        <v>6.67</v>
      </c>
      <c r="N30" s="31">
        <f t="shared" si="1"/>
        <v>1.2535146384201605</v>
      </c>
    </row>
    <row r="31" spans="1:14">
      <c r="A31" s="23" t="s">
        <v>57</v>
      </c>
      <c r="B31" s="24" t="s">
        <v>58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>
        <v>1.3631100424975897</v>
      </c>
      <c r="H31" s="28">
        <v>1.9988129338155567</v>
      </c>
      <c r="I31" s="28"/>
      <c r="J31" s="24"/>
      <c r="K31" s="24"/>
      <c r="L31" s="30"/>
      <c r="M31" s="29">
        <f>'[1]Mājas kopā'!K72</f>
        <v>6.67</v>
      </c>
      <c r="N31" s="31">
        <f t="shared" si="1"/>
        <v>1.3857444262600527</v>
      </c>
    </row>
    <row r="32" spans="1:14">
      <c r="A32" s="23" t="s">
        <v>59</v>
      </c>
      <c r="B32" s="24" t="s">
        <v>60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>
        <v>1.239838789394039</v>
      </c>
      <c r="H32" s="28">
        <v>1.775002092242896</v>
      </c>
      <c r="I32" s="28"/>
      <c r="J32" s="24"/>
      <c r="K32" s="24"/>
      <c r="L32" s="30"/>
      <c r="M32" s="29">
        <f>'[1]Mājas kopā'!L72</f>
        <v>6.67</v>
      </c>
      <c r="N32" s="31">
        <f t="shared" si="1"/>
        <v>1.1644070614294784</v>
      </c>
    </row>
    <row r="33" spans="1:14">
      <c r="A33" s="23" t="s">
        <v>61</v>
      </c>
      <c r="B33" s="24" t="s">
        <v>62</v>
      </c>
      <c r="C33" s="32" t="s">
        <v>26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>
        <v>0.5532359018112426</v>
      </c>
      <c r="H33" s="28">
        <v>0.8345054728053144</v>
      </c>
      <c r="I33" s="28"/>
      <c r="J33" s="24"/>
      <c r="K33" s="24"/>
      <c r="L33" s="30"/>
      <c r="M33" s="29">
        <f>'[1]Mājas kopā'!M72</f>
        <v>6.67</v>
      </c>
      <c r="N33" s="31">
        <f t="shared" si="1"/>
        <v>0.56449327584597586</v>
      </c>
    </row>
    <row r="34" spans="1:14">
      <c r="A34" s="23" t="s">
        <v>63</v>
      </c>
      <c r="B34" s="24" t="s">
        <v>64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>
        <v>1.3133334416222577</v>
      </c>
      <c r="H34" s="28">
        <v>1.8307553413065307</v>
      </c>
      <c r="I34" s="28"/>
      <c r="J34" s="24"/>
      <c r="K34" s="24"/>
      <c r="L34" s="30"/>
      <c r="M34" s="29">
        <f>'[1]Mājas kopā'!V72</f>
        <v>6.67</v>
      </c>
      <c r="N34" s="31">
        <f t="shared" si="1"/>
        <v>1.2255004597911878</v>
      </c>
    </row>
    <row r="35" spans="1:14">
      <c r="A35" s="23" t="s">
        <v>65</v>
      </c>
      <c r="B35" s="24" t="s">
        <v>66</v>
      </c>
      <c r="C35" s="32" t="s">
        <v>26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>
        <v>0.79028543687118757</v>
      </c>
      <c r="H35" s="28">
        <v>1.0912016061523675</v>
      </c>
      <c r="I35" s="28"/>
      <c r="J35" s="24"/>
      <c r="K35" s="24"/>
      <c r="L35" s="30"/>
      <c r="M35" s="29">
        <f>'[1]Mājas kopā'!E96</f>
        <v>6.67</v>
      </c>
      <c r="N35" s="31">
        <f t="shared" si="1"/>
        <v>0.73739603452773628</v>
      </c>
    </row>
    <row r="36" spans="1:14">
      <c r="A36" s="23" t="s">
        <v>67</v>
      </c>
      <c r="B36" s="14" t="s">
        <v>68</v>
      </c>
      <c r="C36" s="32" t="s">
        <v>26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>
        <v>0.71521700356379192</v>
      </c>
      <c r="H36" s="28">
        <v>1.2484667598004278</v>
      </c>
      <c r="I36" s="28"/>
      <c r="J36" s="24"/>
      <c r="K36" s="28"/>
      <c r="L36" s="30"/>
      <c r="M36" s="29">
        <f>'[1]Mājas kopā'!J72</f>
        <v>6.67</v>
      </c>
      <c r="N36" s="31">
        <f t="shared" si="1"/>
        <v>0.77373093751485023</v>
      </c>
    </row>
    <row r="37" spans="1:14">
      <c r="A37" s="23" t="s">
        <v>69</v>
      </c>
      <c r="B37" s="24" t="s">
        <v>70</v>
      </c>
      <c r="C37" s="32" t="s">
        <v>26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>
        <v>1.0484476627420913</v>
      </c>
      <c r="H37" s="28">
        <v>1.341396274390553</v>
      </c>
      <c r="I37" s="28"/>
      <c r="J37" s="24"/>
      <c r="K37" s="24"/>
      <c r="L37" s="30"/>
      <c r="M37" s="29">
        <f>'[1]Mājas kopā'!U96</f>
        <v>0</v>
      </c>
      <c r="N37" s="31">
        <f t="shared" si="1"/>
        <v>0.97331269692111633</v>
      </c>
    </row>
    <row r="38" spans="1:14">
      <c r="A38" s="23" t="s">
        <v>71</v>
      </c>
      <c r="B38" s="24" t="s">
        <v>72</v>
      </c>
      <c r="C38" s="13" t="s">
        <v>37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>
        <v>2.1751643235299518</v>
      </c>
      <c r="H38" s="28">
        <v>2.8561511765925265</v>
      </c>
      <c r="I38" s="28"/>
      <c r="J38" s="24"/>
      <c r="K38" s="24"/>
      <c r="L38" s="30"/>
      <c r="M38" s="29">
        <f>'[1]Mājas kopā'!X96</f>
        <v>3.33</v>
      </c>
      <c r="N38" s="31">
        <f t="shared" si="1"/>
        <v>2.0046174702162323</v>
      </c>
    </row>
    <row r="39" spans="1:14">
      <c r="A39" s="23" t="s">
        <v>73</v>
      </c>
      <c r="B39" s="24" t="s">
        <v>74</v>
      </c>
      <c r="C39" s="32" t="s">
        <v>31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>
        <v>1.2179077960904598</v>
      </c>
      <c r="H39" s="28">
        <v>1.6990116673054847</v>
      </c>
      <c r="I39" s="28"/>
      <c r="J39" s="24"/>
      <c r="K39" s="24"/>
      <c r="L39" s="30"/>
      <c r="M39" s="29">
        <f>'[1]Mājas kopā'!H96</f>
        <v>3.33</v>
      </c>
      <c r="N39" s="31">
        <f t="shared" si="1"/>
        <v>1.1423215893701284</v>
      </c>
    </row>
    <row r="40" spans="1:14">
      <c r="A40" s="23" t="s">
        <v>75</v>
      </c>
      <c r="B40" s="24" t="s">
        <v>76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>
        <v>1.354049374620061</v>
      </c>
      <c r="H40" s="28">
        <v>1.9397955016855009</v>
      </c>
      <c r="I40" s="28"/>
      <c r="J40" s="24"/>
      <c r="K40" s="24"/>
      <c r="L40" s="30"/>
      <c r="M40" s="29">
        <f>'[1]Mājas kopā'!Y96</f>
        <v>6.67</v>
      </c>
      <c r="N40" s="31">
        <f t="shared" si="1"/>
        <v>1.3142071828123378</v>
      </c>
    </row>
    <row r="41" spans="1:14">
      <c r="A41" s="23" t="s">
        <v>77</v>
      </c>
      <c r="B41" s="24" t="s">
        <v>78</v>
      </c>
      <c r="C41" s="32" t="s">
        <v>26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>
        <v>0.96296240737940431</v>
      </c>
      <c r="H41" s="28">
        <v>1.2793089974293061</v>
      </c>
      <c r="I41" s="28"/>
      <c r="J41" s="24"/>
      <c r="K41" s="24"/>
      <c r="L41" s="30"/>
      <c r="M41" s="29">
        <f>'[1]Mājas kopā'!Z72</f>
        <v>6.67</v>
      </c>
      <c r="N41" s="31">
        <f t="shared" si="1"/>
        <v>0.93174567770552885</v>
      </c>
    </row>
    <row r="42" spans="1:14">
      <c r="A42" s="23" t="s">
        <v>79</v>
      </c>
      <c r="B42" s="24" t="s">
        <v>80</v>
      </c>
      <c r="C42" s="32" t="s">
        <v>26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>
        <v>0.79674763517890479</v>
      </c>
      <c r="H42" s="28">
        <v>1.0569377390274204</v>
      </c>
      <c r="I42" s="28"/>
      <c r="J42" s="24"/>
      <c r="K42" s="24"/>
      <c r="L42" s="30"/>
      <c r="M42" s="29">
        <f>'[1]Mājas kopā'!AB72</f>
        <v>6.67</v>
      </c>
      <c r="N42" s="31">
        <f t="shared" si="1"/>
        <v>0.7885178726791443</v>
      </c>
    </row>
    <row r="43" spans="1:14">
      <c r="A43" s="23" t="s">
        <v>81</v>
      </c>
      <c r="B43" s="24" t="s">
        <v>82</v>
      </c>
      <c r="C43" s="32" t="s">
        <v>26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>
        <v>1.1750608500280846</v>
      </c>
      <c r="H43" s="28">
        <v>1.5354128440366901</v>
      </c>
      <c r="I43" s="28"/>
      <c r="J43" s="24"/>
      <c r="K43" s="24"/>
      <c r="L43" s="30"/>
      <c r="M43" s="29">
        <f>'[1]Mājas kopā'!M96</f>
        <v>0</v>
      </c>
      <c r="N43" s="31">
        <f t="shared" si="1"/>
        <v>1.1091568370467433</v>
      </c>
    </row>
    <row r="44" spans="1:14">
      <c r="A44" s="23" t="s">
        <v>83</v>
      </c>
      <c r="B44" s="24" t="s">
        <v>84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>
        <v>1.3384590557760578</v>
      </c>
      <c r="H44" s="28">
        <v>1.6979710256945924</v>
      </c>
      <c r="I44" s="28"/>
      <c r="J44" s="24"/>
      <c r="K44" s="24"/>
      <c r="L44" s="30"/>
      <c r="M44" s="29">
        <f>'[1]Mājas kopā'!U72</f>
        <v>6.67</v>
      </c>
      <c r="N44" s="31">
        <f t="shared" si="1"/>
        <v>1.2755983692813875</v>
      </c>
    </row>
    <row r="45" spans="1:14">
      <c r="A45" s="23" t="s">
        <v>85</v>
      </c>
      <c r="B45" s="24" t="s">
        <v>86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>
        <v>1.4702434483789069</v>
      </c>
      <c r="H45" s="28">
        <v>2.0672901837740927</v>
      </c>
      <c r="I45" s="28"/>
      <c r="J45" s="24"/>
      <c r="K45" s="24"/>
      <c r="L45" s="30"/>
      <c r="M45" s="29">
        <f>'[1]Mājas kopā'!J96</f>
        <v>6.67</v>
      </c>
      <c r="N45" s="31">
        <f t="shared" si="1"/>
        <v>1.3565241520992088</v>
      </c>
    </row>
    <row r="46" spans="1:14">
      <c r="A46" s="23" t="s">
        <v>87</v>
      </c>
      <c r="B46" s="24" t="s">
        <v>88</v>
      </c>
      <c r="C46" s="13" t="s">
        <v>37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>
        <v>1.5124382397876031</v>
      </c>
      <c r="H46" s="28">
        <v>2.0846193903874717</v>
      </c>
      <c r="I46" s="28"/>
      <c r="J46" s="24"/>
      <c r="K46" s="24"/>
      <c r="L46" s="30"/>
      <c r="M46" s="29">
        <f>'[1]Mājas kopā'!K96</f>
        <v>3.33</v>
      </c>
      <c r="N46" s="31">
        <f t="shared" si="1"/>
        <v>1.3952793731894049</v>
      </c>
    </row>
    <row r="47" spans="1:14">
      <c r="A47" s="23" t="s">
        <v>89</v>
      </c>
      <c r="B47" s="24" t="s">
        <v>90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>
        <v>1.1089656478233061</v>
      </c>
      <c r="H47" s="28">
        <v>1.6286396067474742</v>
      </c>
      <c r="I47" s="28"/>
      <c r="J47" s="24"/>
      <c r="K47" s="24"/>
      <c r="L47" s="30"/>
      <c r="M47" s="29">
        <f>'[1]Mājas kopā'!W22</f>
        <v>6.67</v>
      </c>
      <c r="N47" s="31">
        <f t="shared" si="1"/>
        <v>1.0994523883882226</v>
      </c>
    </row>
    <row r="48" spans="1:14">
      <c r="A48" s="23" t="s">
        <v>91</v>
      </c>
      <c r="B48" s="24" t="s">
        <v>92</v>
      </c>
      <c r="C48" s="32" t="s">
        <v>26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>
        <v>0.70207871326530102</v>
      </c>
      <c r="H48" s="28">
        <v>1.0780783438941834</v>
      </c>
      <c r="I48" s="28"/>
      <c r="J48" s="24"/>
      <c r="K48" s="24"/>
      <c r="L48" s="30"/>
      <c r="M48" s="29">
        <f>'[1]Mājas kopā'!X22</f>
        <v>6.67</v>
      </c>
      <c r="N48" s="31">
        <f t="shared" si="1"/>
        <v>0.68388989156613833</v>
      </c>
    </row>
    <row r="49" spans="1:14">
      <c r="A49" s="23" t="s">
        <v>93</v>
      </c>
      <c r="B49" s="24" t="s">
        <v>94</v>
      </c>
      <c r="C49" s="32" t="s">
        <v>26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>
        <v>0.98694466724585217</v>
      </c>
      <c r="H49" s="28">
        <v>1.4790005157254351</v>
      </c>
      <c r="I49" s="28"/>
      <c r="J49" s="24"/>
      <c r="K49" s="24"/>
      <c r="L49" s="30"/>
      <c r="M49" s="29">
        <f>'[1]Mājas kopā'!Y22</f>
        <v>6.67</v>
      </c>
      <c r="N49" s="31">
        <f t="shared" si="1"/>
        <v>0.99298499044308597</v>
      </c>
    </row>
    <row r="50" spans="1:14">
      <c r="A50" s="23" t="s">
        <v>95</v>
      </c>
      <c r="B50" s="24" t="s">
        <v>96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>
        <v>0.98473806979652168</v>
      </c>
      <c r="H50" s="28">
        <v>1.5345224235534669</v>
      </c>
      <c r="I50" s="28"/>
      <c r="J50" s="24"/>
      <c r="K50" s="24"/>
      <c r="L50" s="30"/>
      <c r="M50" s="29">
        <f>'[1]Mājas kopā'!G46</f>
        <v>6.67</v>
      </c>
      <c r="N50" s="31">
        <f t="shared" si="1"/>
        <v>1.0011456754196451</v>
      </c>
    </row>
    <row r="51" spans="1:14">
      <c r="A51" s="23" t="s">
        <v>97</v>
      </c>
      <c r="B51" s="24" t="s">
        <v>98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>
        <v>1.4935051282051373</v>
      </c>
      <c r="H51" s="28">
        <v>2.0682304029304119</v>
      </c>
      <c r="I51" s="28"/>
      <c r="J51" s="24"/>
      <c r="K51" s="24"/>
      <c r="L51" s="30"/>
      <c r="M51" s="29">
        <f>'[1]Mājas kopā'!F96</f>
        <v>6.67</v>
      </c>
      <c r="N51" s="31">
        <f t="shared" si="1"/>
        <v>1.3806617277167279</v>
      </c>
    </row>
    <row r="52" spans="1:14">
      <c r="A52" s="23" t="s">
        <v>99</v>
      </c>
      <c r="B52" s="37" t="s">
        <v>100</v>
      </c>
      <c r="C52" s="32" t="s">
        <v>26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>
        <v>0.63495483424510579</v>
      </c>
      <c r="H52" s="38">
        <v>0.95188006920091661</v>
      </c>
      <c r="I52" s="28"/>
      <c r="J52" s="24"/>
      <c r="K52" s="39"/>
      <c r="L52" s="30"/>
      <c r="M52" s="29">
        <f>'[1]Mājas kopā'!J46</f>
        <v>6.67</v>
      </c>
      <c r="N52" s="31">
        <f t="shared" si="1"/>
        <v>0.64470501893673882</v>
      </c>
    </row>
    <row r="53" spans="1:14">
      <c r="A53" s="23" t="s">
        <v>101</v>
      </c>
      <c r="B53" s="24" t="s">
        <v>102</v>
      </c>
      <c r="C53" s="32" t="s">
        <v>26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>
        <v>0.70051499566290798</v>
      </c>
      <c r="H53" s="28">
        <v>0.96852326950024381</v>
      </c>
      <c r="I53" s="28"/>
      <c r="J53" s="24"/>
      <c r="K53" s="24"/>
      <c r="L53" s="30"/>
      <c r="M53" s="29">
        <f>'[1]Mājas kopā'!Z22</f>
        <v>6.67</v>
      </c>
      <c r="N53" s="31">
        <f t="shared" si="1"/>
        <v>0.6550882787304565</v>
      </c>
    </row>
    <row r="54" spans="1:14">
      <c r="A54" s="42" t="s">
        <v>103</v>
      </c>
      <c r="B54" s="24" t="s">
        <v>104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>
        <v>2.0076482393723567</v>
      </c>
      <c r="H54" s="28">
        <v>2.5801715015508258</v>
      </c>
      <c r="I54" s="28"/>
      <c r="J54" s="24"/>
      <c r="K54" s="24"/>
      <c r="L54" s="30"/>
      <c r="M54" s="29">
        <f>'[1]Mājas kopā'!Z96</f>
        <v>0</v>
      </c>
      <c r="N54" s="31">
        <f t="shared" si="1"/>
        <v>1.8757787508362254</v>
      </c>
    </row>
    <row r="55" spans="1:14">
      <c r="A55" s="23" t="s">
        <v>105</v>
      </c>
      <c r="B55" s="39" t="s">
        <v>106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>
        <v>1.1999540068873293</v>
      </c>
      <c r="H55" s="38">
        <v>1.6160975334150116</v>
      </c>
      <c r="I55" s="28"/>
      <c r="J55" s="24"/>
      <c r="K55" s="39"/>
      <c r="L55" s="30"/>
      <c r="M55" s="29">
        <f>'[1]Mājas kopā'!K46</f>
        <v>6.67</v>
      </c>
      <c r="N55" s="31">
        <f t="shared" si="1"/>
        <v>1.1274100772388469</v>
      </c>
    </row>
    <row r="56" spans="1:14">
      <c r="A56" s="23" t="s">
        <v>107</v>
      </c>
      <c r="B56" s="24" t="s">
        <v>108</v>
      </c>
      <c r="C56" s="13" t="s">
        <v>37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>
        <v>1.2959558327994454</v>
      </c>
      <c r="H56" s="28">
        <v>1.7474108012723246</v>
      </c>
      <c r="I56" s="28"/>
      <c r="J56" s="24"/>
      <c r="K56" s="24"/>
      <c r="L56" s="30"/>
      <c r="M56" s="46">
        <f>'[1]Mājas kopā'!AB22</f>
        <v>3.33</v>
      </c>
      <c r="N56" s="31">
        <f t="shared" si="1"/>
        <v>1.231357260230862</v>
      </c>
    </row>
    <row r="57" spans="1:14">
      <c r="A57" s="23" t="s">
        <v>109</v>
      </c>
      <c r="B57" s="47" t="s">
        <v>110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>
        <v>1.0320931658195147</v>
      </c>
      <c r="H57" s="28">
        <v>1.5722332406253001</v>
      </c>
      <c r="I57" s="28"/>
      <c r="J57" s="24"/>
      <c r="K57" s="24"/>
      <c r="L57" s="30"/>
      <c r="M57" s="29">
        <f>'[1]Mājas kopā'!M46</f>
        <v>6.67</v>
      </c>
      <c r="N57" s="31">
        <f t="shared" si="1"/>
        <v>1.0212014820498068</v>
      </c>
    </row>
    <row r="58" spans="1:14">
      <c r="A58" s="42" t="s">
        <v>111</v>
      </c>
      <c r="B58" s="47" t="s">
        <v>112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>
        <v>1.3055098934551017</v>
      </c>
      <c r="H58" s="28">
        <v>2.2607610350076128</v>
      </c>
      <c r="I58" s="28"/>
      <c r="J58" s="24"/>
      <c r="K58" s="24"/>
      <c r="L58" s="30"/>
      <c r="M58" s="29">
        <f>'[1]Mājas kopā'!G96</f>
        <v>0</v>
      </c>
      <c r="N58" s="31">
        <f t="shared" si="1"/>
        <v>1.3904211060375451</v>
      </c>
    </row>
    <row r="59" spans="1:14">
      <c r="A59" s="48" t="s">
        <v>113</v>
      </c>
      <c r="B59" s="47" t="s">
        <v>114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>
        <v>1.2348283136224156</v>
      </c>
      <c r="H59" s="28">
        <v>1.8078267776317716</v>
      </c>
      <c r="I59" s="28"/>
      <c r="J59" s="24"/>
      <c r="K59" s="24"/>
      <c r="L59" s="30"/>
      <c r="M59" s="29">
        <f>'[1]Mājas kopā'!I96</f>
        <v>6.67</v>
      </c>
      <c r="N59" s="31">
        <f t="shared" si="1"/>
        <v>1.1996050523190711</v>
      </c>
    </row>
    <row r="60" spans="1:14">
      <c r="A60" s="48" t="s">
        <v>115</v>
      </c>
      <c r="B60" s="47" t="s">
        <v>116</v>
      </c>
      <c r="C60" s="32" t="s">
        <v>26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>
        <v>0.92964859102996722</v>
      </c>
      <c r="H60" s="28">
        <v>1.3232946523944671</v>
      </c>
      <c r="I60" s="28"/>
      <c r="J60" s="24"/>
      <c r="K60" s="24"/>
      <c r="L60" s="30"/>
      <c r="M60" s="29">
        <f>'[1]Mājas kopā'!N22</f>
        <v>6.67</v>
      </c>
      <c r="N60" s="31">
        <f t="shared" si="1"/>
        <v>0.8941707874291428</v>
      </c>
    </row>
    <row r="61" spans="1:14">
      <c r="A61" s="48" t="s">
        <v>117</v>
      </c>
      <c r="B61" s="47" t="s">
        <v>118</v>
      </c>
      <c r="C61" s="32" t="s">
        <v>26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>
        <v>0.94912539698285403</v>
      </c>
      <c r="H61" s="28">
        <v>1.2889827644363954</v>
      </c>
      <c r="I61" s="28"/>
      <c r="J61" s="24"/>
      <c r="K61" s="24"/>
      <c r="L61" s="30"/>
      <c r="M61" s="29">
        <f>'[1]Mājas kopā'!E22</f>
        <v>6.67</v>
      </c>
      <c r="N61" s="31">
        <f t="shared" si="1"/>
        <v>0.88862314882358362</v>
      </c>
    </row>
    <row r="62" spans="1:14">
      <c r="A62" s="48" t="s">
        <v>119</v>
      </c>
      <c r="B62" s="47" t="s">
        <v>120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>
        <v>0.96566180162476367</v>
      </c>
      <c r="H62" s="28">
        <v>1.6188694921752345</v>
      </c>
      <c r="I62" s="28"/>
      <c r="J62" s="24"/>
      <c r="K62" s="24"/>
      <c r="L62" s="30"/>
      <c r="M62" s="29">
        <f>'[1]Mājas kopā'!AA22</f>
        <v>6.67</v>
      </c>
      <c r="N62" s="31">
        <f t="shared" si="1"/>
        <v>0.97217519652099049</v>
      </c>
    </row>
    <row r="63" spans="1:14">
      <c r="A63" s="48" t="s">
        <v>121</v>
      </c>
      <c r="B63" s="47" t="s">
        <v>122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>
        <v>1.3896970252792478</v>
      </c>
      <c r="H63" s="28">
        <v>2.0071260435038103</v>
      </c>
      <c r="I63" s="28"/>
      <c r="J63" s="24"/>
      <c r="K63" s="24"/>
      <c r="L63" s="30"/>
      <c r="M63" s="29">
        <f>'[1]Mājas kopā'!K22</f>
        <v>6.67</v>
      </c>
      <c r="N63" s="31">
        <f t="shared" si="1"/>
        <v>1.2812739564961753</v>
      </c>
    </row>
    <row r="64" spans="1:14">
      <c r="A64" s="48" t="s">
        <v>123</v>
      </c>
      <c r="B64" s="47" t="s">
        <v>124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>
        <v>1.4277481703036778</v>
      </c>
      <c r="H64" s="28">
        <v>2.0969583152753999</v>
      </c>
      <c r="I64" s="28"/>
      <c r="J64" s="24"/>
      <c r="K64" s="24"/>
      <c r="L64" s="30"/>
      <c r="M64" s="29">
        <f>'[1]Mājas kopā'!L22</f>
        <v>6.67</v>
      </c>
      <c r="N64" s="31">
        <f t="shared" si="1"/>
        <v>1.3373382928938309</v>
      </c>
    </row>
    <row r="65" spans="1:14">
      <c r="A65" s="48" t="s">
        <v>125</v>
      </c>
      <c r="B65" s="37" t="s">
        <v>126</v>
      </c>
      <c r="C65" s="13" t="s">
        <v>37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>
        <v>2.0927298304213711</v>
      </c>
      <c r="H65" s="38">
        <v>2.6301082990750135</v>
      </c>
      <c r="I65" s="28"/>
      <c r="J65" s="24"/>
      <c r="K65" s="39"/>
      <c r="L65" s="30"/>
      <c r="M65" s="29">
        <f>'[1]Mājas kopā'!AC22</f>
        <v>3.33</v>
      </c>
      <c r="N65" s="31">
        <f t="shared" si="1"/>
        <v>2.0413996445700544</v>
      </c>
    </row>
    <row r="66" spans="1:14">
      <c r="A66" s="48" t="s">
        <v>127</v>
      </c>
      <c r="B66" s="24" t="s">
        <v>128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>
        <v>1.3087781036168145</v>
      </c>
      <c r="H66" s="28">
        <v>1.7382209188660804</v>
      </c>
      <c r="I66" s="28"/>
      <c r="J66" s="24"/>
      <c r="K66" s="24"/>
      <c r="L66" s="30"/>
      <c r="M66" s="29">
        <f>'[1]Mājas kopā'!AA96</f>
        <v>0</v>
      </c>
      <c r="N66" s="31">
        <f t="shared" si="1"/>
        <v>1.2977973281199091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129</v>
      </c>
      <c r="C68" s="57"/>
      <c r="D68" s="58">
        <f>AVERAGE(D6:D66)</f>
        <v>0.14600814167288864</v>
      </c>
      <c r="E68" s="59">
        <f>AVERAGE(E6:E66)</f>
        <v>0.39145228849727637</v>
      </c>
      <c r="F68" s="60">
        <f>AVERAGE(F6:F66)</f>
        <v>0.53746043017016509</v>
      </c>
      <c r="G68" s="60">
        <f>AVERAGE(G6:G66)</f>
        <v>1.1533248884059701</v>
      </c>
      <c r="H68" s="60">
        <f>AVERAGE(H6:H66)</f>
        <v>1.6179353560330434</v>
      </c>
      <c r="I68" s="60"/>
      <c r="J68" s="60"/>
      <c r="K68" s="60"/>
      <c r="L68" s="60"/>
      <c r="M68" s="60">
        <f>AVERAGE(M6:M66)</f>
        <v>5.7400000000000011</v>
      </c>
      <c r="N68" s="61">
        <f>AVERAGE(F68:L68)</f>
        <v>1.1029068915363929</v>
      </c>
    </row>
    <row r="70" spans="1:14">
      <c r="F70" s="29"/>
    </row>
    <row r="71" spans="1:14" ht="15" thickBot="1">
      <c r="B71" s="62" t="s">
        <v>130</v>
      </c>
      <c r="H71" t="s">
        <v>131</v>
      </c>
    </row>
    <row r="72" spans="1:14" ht="15" thickBot="1">
      <c r="A72" s="63"/>
      <c r="B72" s="64" t="s">
        <v>132</v>
      </c>
      <c r="C72" s="65" t="s">
        <v>37</v>
      </c>
      <c r="D72" s="66">
        <v>0.38461857018308637</v>
      </c>
      <c r="E72" s="66">
        <v>0.66389537925022024</v>
      </c>
      <c r="F72" s="64">
        <f>D72+E72</f>
        <v>1.0485139494333067</v>
      </c>
      <c r="G72" s="67">
        <v>1.5320662598081953</v>
      </c>
      <c r="H72" s="67">
        <v>2.4896076721883178</v>
      </c>
      <c r="I72" s="67"/>
      <c r="J72" s="67"/>
      <c r="K72" s="67"/>
      <c r="L72" s="67"/>
      <c r="M72" s="68">
        <f>[1]Umurga!E34</f>
        <v>0</v>
      </c>
      <c r="N72" s="69">
        <f>AVERAGE(F72:L72)</f>
        <v>1.6900626271432733</v>
      </c>
    </row>
    <row r="73" spans="1:14" ht="15" thickBot="1">
      <c r="A73" s="23"/>
      <c r="B73" s="24" t="s">
        <v>133</v>
      </c>
      <c r="C73" s="13" t="s">
        <v>37</v>
      </c>
      <c r="D73" s="70">
        <v>0.22614763552479819</v>
      </c>
      <c r="E73" s="70">
        <v>0.3860668973471742</v>
      </c>
      <c r="F73" s="24">
        <f>D73+E73</f>
        <v>0.61221453287197236</v>
      </c>
      <c r="G73" s="71">
        <v>1.1002906574394471</v>
      </c>
      <c r="H73" s="71">
        <v>1.5153125720876575</v>
      </c>
      <c r="I73" s="71"/>
      <c r="J73" s="71"/>
      <c r="K73" s="71"/>
      <c r="L73" s="72"/>
      <c r="M73" s="73">
        <f>[1]Umurga!F34</f>
        <v>0</v>
      </c>
      <c r="N73" s="69">
        <f>AVERAGE(F73:L73)</f>
        <v>1.0759392541330257</v>
      </c>
    </row>
    <row r="74" spans="1:14" ht="15" thickBot="1">
      <c r="A74" s="23"/>
      <c r="B74" s="24" t="s">
        <v>134</v>
      </c>
      <c r="C74" s="14"/>
      <c r="D74" s="70">
        <v>0.52638959161544963</v>
      </c>
      <c r="E74" s="70">
        <v>0.90726418503794737</v>
      </c>
      <c r="F74" s="47">
        <f>D74+E74</f>
        <v>1.433653776653397</v>
      </c>
      <c r="G74" s="71">
        <v>2.4193711601011931</v>
      </c>
      <c r="H74" s="71">
        <v>3.1754246476328158</v>
      </c>
      <c r="I74" s="71"/>
      <c r="J74" s="71"/>
      <c r="K74" s="71"/>
      <c r="L74" s="71"/>
      <c r="M74" s="73">
        <f>[1]Umurga!G34</f>
        <v>0</v>
      </c>
      <c r="N74" s="74">
        <f>AVERAGE(F74:L74)</f>
        <v>2.3428165281291355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132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>
        <v>16.736000000000001</v>
      </c>
      <c r="H77" s="71">
        <v>27.196000000000002</v>
      </c>
      <c r="I77" s="71"/>
      <c r="J77" s="71"/>
      <c r="K77" s="78"/>
      <c r="L77" s="71"/>
      <c r="M77" s="73">
        <f>[1]Umurga!E32</f>
        <v>0</v>
      </c>
      <c r="N77" s="76"/>
    </row>
    <row r="78" spans="1:14" ht="15" thickBot="1">
      <c r="A78" s="55"/>
      <c r="B78" s="56" t="s">
        <v>133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>
        <v>15.899200000000011</v>
      </c>
      <c r="H78" s="80">
        <v>21.896266666666651</v>
      </c>
      <c r="I78" s="80"/>
      <c r="J78" s="80"/>
      <c r="K78" s="81"/>
      <c r="L78" s="80"/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2023-01-03T13:08:17Z</dcterms:created>
  <dcterms:modified xsi:type="dcterms:W3CDTF">2023-01-03T13:09:32Z</dcterms:modified>
</cp:coreProperties>
</file>