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ters\Documents\My Documents\Walters\Mājas lapai\Rezultāti 2022.2023\"/>
    </mc:Choice>
  </mc:AlternateContent>
  <xr:revisionPtr revIDLastSave="0" documentId="8_{AAC0320F-F2E9-49EA-93BE-0B911C2F9C01}" xr6:coauthVersionLast="47" xr6:coauthVersionMax="47" xr10:uidLastSave="{00000000-0000-0000-0000-000000000000}"/>
  <bookViews>
    <workbookView xWindow="-108" yWindow="-108" windowWidth="23256" windowHeight="12576" xr2:uid="{8D303ED6-5F42-4BF9-BFAE-251FE826D659}"/>
  </bookViews>
  <sheets>
    <sheet name="Lap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8" i="1" l="1"/>
  <c r="F78" i="1"/>
  <c r="M77" i="1"/>
  <c r="F77" i="1"/>
  <c r="N74" i="1"/>
  <c r="M74" i="1"/>
  <c r="F74" i="1"/>
  <c r="N73" i="1"/>
  <c r="M73" i="1"/>
  <c r="F73" i="1"/>
  <c r="M72" i="1"/>
  <c r="F72" i="1"/>
  <c r="N72" i="1" s="1"/>
  <c r="G68" i="1"/>
  <c r="E68" i="1"/>
  <c r="D68" i="1"/>
  <c r="N66" i="1"/>
  <c r="M66" i="1"/>
  <c r="F66" i="1"/>
  <c r="N65" i="1"/>
  <c r="M65" i="1"/>
  <c r="F65" i="1"/>
  <c r="M64" i="1"/>
  <c r="F64" i="1"/>
  <c r="N64" i="1" s="1"/>
  <c r="M63" i="1"/>
  <c r="F63" i="1"/>
  <c r="N63" i="1" s="1"/>
  <c r="N62" i="1"/>
  <c r="M62" i="1"/>
  <c r="F62" i="1"/>
  <c r="N61" i="1"/>
  <c r="M61" i="1"/>
  <c r="F61" i="1"/>
  <c r="M60" i="1"/>
  <c r="F60" i="1"/>
  <c r="N60" i="1" s="1"/>
  <c r="M59" i="1"/>
  <c r="F59" i="1"/>
  <c r="N59" i="1" s="1"/>
  <c r="N58" i="1"/>
  <c r="M58" i="1"/>
  <c r="F58" i="1"/>
  <c r="N57" i="1"/>
  <c r="M57" i="1"/>
  <c r="F57" i="1"/>
  <c r="M56" i="1"/>
  <c r="F56" i="1"/>
  <c r="N56" i="1" s="1"/>
  <c r="M55" i="1"/>
  <c r="F55" i="1"/>
  <c r="N55" i="1" s="1"/>
  <c r="N54" i="1"/>
  <c r="M54" i="1"/>
  <c r="F54" i="1"/>
  <c r="N53" i="1"/>
  <c r="M53" i="1"/>
  <c r="F53" i="1"/>
  <c r="M52" i="1"/>
  <c r="F52" i="1"/>
  <c r="N52" i="1" s="1"/>
  <c r="M51" i="1"/>
  <c r="F51" i="1"/>
  <c r="N51" i="1" s="1"/>
  <c r="N50" i="1"/>
  <c r="M50" i="1"/>
  <c r="F50" i="1"/>
  <c r="N49" i="1"/>
  <c r="M49" i="1"/>
  <c r="F49" i="1"/>
  <c r="M48" i="1"/>
  <c r="F48" i="1"/>
  <c r="N48" i="1" s="1"/>
  <c r="M47" i="1"/>
  <c r="F47" i="1"/>
  <c r="N47" i="1" s="1"/>
  <c r="N46" i="1"/>
  <c r="M46" i="1"/>
  <c r="F46" i="1"/>
  <c r="M45" i="1"/>
  <c r="F45" i="1"/>
  <c r="N45" i="1" s="1"/>
  <c r="M44" i="1"/>
  <c r="F44" i="1"/>
  <c r="N44" i="1" s="1"/>
  <c r="M43" i="1"/>
  <c r="F43" i="1"/>
  <c r="N43" i="1" s="1"/>
  <c r="N42" i="1"/>
  <c r="M42" i="1"/>
  <c r="F42" i="1"/>
  <c r="N41" i="1"/>
  <c r="M41" i="1"/>
  <c r="F41" i="1"/>
  <c r="M40" i="1"/>
  <c r="F40" i="1"/>
  <c r="N40" i="1" s="1"/>
  <c r="M39" i="1"/>
  <c r="F39" i="1"/>
  <c r="N39" i="1" s="1"/>
  <c r="N38" i="1"/>
  <c r="M38" i="1"/>
  <c r="F38" i="1"/>
  <c r="M37" i="1"/>
  <c r="F37" i="1"/>
  <c r="N37" i="1" s="1"/>
  <c r="M36" i="1"/>
  <c r="F36" i="1"/>
  <c r="N36" i="1" s="1"/>
  <c r="M35" i="1"/>
  <c r="F35" i="1"/>
  <c r="N35" i="1" s="1"/>
  <c r="N34" i="1"/>
  <c r="M34" i="1"/>
  <c r="F34" i="1"/>
  <c r="M33" i="1"/>
  <c r="F33" i="1"/>
  <c r="N33" i="1" s="1"/>
  <c r="M32" i="1"/>
  <c r="F32" i="1"/>
  <c r="N32" i="1" s="1"/>
  <c r="N31" i="1"/>
  <c r="M31" i="1"/>
  <c r="F31" i="1"/>
  <c r="N30" i="1"/>
  <c r="M30" i="1"/>
  <c r="F30" i="1"/>
  <c r="M29" i="1"/>
  <c r="F29" i="1"/>
  <c r="N29" i="1" s="1"/>
  <c r="M28" i="1"/>
  <c r="F28" i="1"/>
  <c r="N28" i="1" s="1"/>
  <c r="N27" i="1"/>
  <c r="M27" i="1"/>
  <c r="F27" i="1"/>
  <c r="N26" i="1"/>
  <c r="M26" i="1"/>
  <c r="F26" i="1"/>
  <c r="M25" i="1"/>
  <c r="F25" i="1"/>
  <c r="N25" i="1" s="1"/>
  <c r="A25" i="1"/>
  <c r="M24" i="1"/>
  <c r="F24" i="1"/>
  <c r="N24" i="1" s="1"/>
  <c r="A24" i="1"/>
  <c r="M23" i="1"/>
  <c r="F23" i="1"/>
  <c r="N23" i="1" s="1"/>
  <c r="A23" i="1"/>
  <c r="M22" i="1"/>
  <c r="F22" i="1"/>
  <c r="N22" i="1" s="1"/>
  <c r="A22" i="1"/>
  <c r="M21" i="1"/>
  <c r="F21" i="1"/>
  <c r="N21" i="1" s="1"/>
  <c r="A21" i="1"/>
  <c r="M20" i="1"/>
  <c r="F20" i="1"/>
  <c r="N20" i="1" s="1"/>
  <c r="A20" i="1"/>
  <c r="N19" i="1"/>
  <c r="M19" i="1"/>
  <c r="F19" i="1"/>
  <c r="A19" i="1"/>
  <c r="N18" i="1"/>
  <c r="M18" i="1"/>
  <c r="F18" i="1"/>
  <c r="A18" i="1"/>
  <c r="N17" i="1"/>
  <c r="M17" i="1"/>
  <c r="F17" i="1"/>
  <c r="A17" i="1"/>
  <c r="N16" i="1"/>
  <c r="M16" i="1"/>
  <c r="F16" i="1"/>
  <c r="A16" i="1"/>
  <c r="N15" i="1"/>
  <c r="M15" i="1"/>
  <c r="F15" i="1"/>
  <c r="A15" i="1"/>
  <c r="N14" i="1"/>
  <c r="M14" i="1"/>
  <c r="F14" i="1"/>
  <c r="A14" i="1"/>
  <c r="N13" i="1"/>
  <c r="M13" i="1"/>
  <c r="F13" i="1"/>
  <c r="A13" i="1"/>
  <c r="N12" i="1"/>
  <c r="M12" i="1"/>
  <c r="F12" i="1"/>
  <c r="A12" i="1"/>
  <c r="N11" i="1"/>
  <c r="M11" i="1"/>
  <c r="F11" i="1"/>
  <c r="A11" i="1"/>
  <c r="N10" i="1"/>
  <c r="M10" i="1"/>
  <c r="F10" i="1"/>
  <c r="A10" i="1"/>
  <c r="N9" i="1"/>
  <c r="M9" i="1"/>
  <c r="F9" i="1"/>
  <c r="A9" i="1"/>
  <c r="N8" i="1"/>
  <c r="M8" i="1"/>
  <c r="F8" i="1"/>
  <c r="A8" i="1"/>
  <c r="N7" i="1"/>
  <c r="M7" i="1"/>
  <c r="F7" i="1"/>
  <c r="A7" i="1"/>
  <c r="N6" i="1"/>
  <c r="M6" i="1"/>
  <c r="M68" i="1" s="1"/>
  <c r="F6" i="1"/>
  <c r="F68" i="1" s="1"/>
  <c r="N68" i="1" s="1"/>
  <c r="A6" i="1"/>
  <c r="G5" i="1"/>
  <c r="F5" i="1"/>
</calcChain>
</file>

<file path=xl/sharedStrings.xml><?xml version="1.0" encoding="utf-8"?>
<sst xmlns="http://schemas.openxmlformats.org/spreadsheetml/2006/main" count="173" uniqueCount="135">
  <si>
    <t>2022./2023. g. apkures sezona</t>
  </si>
  <si>
    <t>Nr.p.</t>
  </si>
  <si>
    <t xml:space="preserve">        VID.ĀRA GAISA</t>
  </si>
  <si>
    <t>OKTOBRIS</t>
  </si>
  <si>
    <t>NOVEMBRIS</t>
  </si>
  <si>
    <t>DECEMBRIS</t>
  </si>
  <si>
    <t>JANVĀRIS</t>
  </si>
  <si>
    <t>FEBRUĀRIS</t>
  </si>
  <si>
    <t>MARTS</t>
  </si>
  <si>
    <t>APRĪLIS</t>
  </si>
  <si>
    <t>k.</t>
  </si>
  <si>
    <t xml:space="preserve">                      T C</t>
  </si>
  <si>
    <t>BC - bez K.ŪD</t>
  </si>
  <si>
    <t xml:space="preserve"> 1-14</t>
  </si>
  <si>
    <t>15-31</t>
  </si>
  <si>
    <t xml:space="preserve"> 1-31 dienas</t>
  </si>
  <si>
    <t>30 dienas</t>
  </si>
  <si>
    <t>31 diena</t>
  </si>
  <si>
    <t>28 dienas</t>
  </si>
  <si>
    <t>1-30 dienas</t>
  </si>
  <si>
    <t>vidēji</t>
  </si>
  <si>
    <t>ADRESE</t>
  </si>
  <si>
    <t>. cirkulācijas</t>
  </si>
  <si>
    <t>Jaunā 12</t>
  </si>
  <si>
    <t>Jaunā 11a</t>
  </si>
  <si>
    <t>S</t>
  </si>
  <si>
    <t>Rīgas 22a</t>
  </si>
  <si>
    <t>Dārza 7</t>
  </si>
  <si>
    <t>Cēsu 34</t>
  </si>
  <si>
    <t>Zāles 5</t>
  </si>
  <si>
    <t>Parka 24a</t>
  </si>
  <si>
    <t xml:space="preserve">Ezeru 3 </t>
  </si>
  <si>
    <t>Pasta 7</t>
  </si>
  <si>
    <t xml:space="preserve">Sporta 2 </t>
  </si>
  <si>
    <t>Lauku 16</t>
  </si>
  <si>
    <t>BC</t>
  </si>
  <si>
    <t>Zāles 1</t>
  </si>
  <si>
    <t>Pasta 12</t>
  </si>
  <si>
    <t>Sporta 8</t>
  </si>
  <si>
    <t>Sporta 14</t>
  </si>
  <si>
    <t>Jaunā 28a</t>
  </si>
  <si>
    <t>Valmieras 1</t>
  </si>
  <si>
    <t>Sporta 6</t>
  </si>
  <si>
    <t>Ezeru 1</t>
  </si>
  <si>
    <t>Jūras 21</t>
  </si>
  <si>
    <t>21.</t>
  </si>
  <si>
    <t>Jaunā 19a</t>
  </si>
  <si>
    <t>22.</t>
  </si>
  <si>
    <t>Jaunā 17</t>
  </si>
  <si>
    <t>23.</t>
  </si>
  <si>
    <t>Jaunā 23</t>
  </si>
  <si>
    <t>24.</t>
  </si>
  <si>
    <t xml:space="preserve">Jaunā 28 </t>
  </si>
  <si>
    <t>25.</t>
  </si>
  <si>
    <t>Stacijas 14</t>
  </si>
  <si>
    <t>26.</t>
  </si>
  <si>
    <t>Stacijas 16</t>
  </si>
  <si>
    <t>27.</t>
  </si>
  <si>
    <t>Stacijas 18</t>
  </si>
  <si>
    <t>28.</t>
  </si>
  <si>
    <t>Stacijas 20</t>
  </si>
  <si>
    <t>29.</t>
  </si>
  <si>
    <t>Jaunā 11</t>
  </si>
  <si>
    <t>30.</t>
  </si>
  <si>
    <t>Jaunā 16</t>
  </si>
  <si>
    <t>31.</t>
  </si>
  <si>
    <t>Zāles 9a</t>
  </si>
  <si>
    <t>32.</t>
  </si>
  <si>
    <t>Zāles 4</t>
  </si>
  <si>
    <t>33.</t>
  </si>
  <si>
    <t>Zāles 7</t>
  </si>
  <si>
    <t>34.</t>
  </si>
  <si>
    <t>Rīgas 13</t>
  </si>
  <si>
    <t>35.</t>
  </si>
  <si>
    <t>Zāles 9</t>
  </si>
  <si>
    <t>36.</t>
  </si>
  <si>
    <t>Pasta 5</t>
  </si>
  <si>
    <t>37.</t>
  </si>
  <si>
    <t>Pasta 9</t>
  </si>
  <si>
    <t>38.</t>
  </si>
  <si>
    <t>Pasta 11</t>
  </si>
  <si>
    <t>39.</t>
  </si>
  <si>
    <t>Lauku 7</t>
  </si>
  <si>
    <t>40.</t>
  </si>
  <si>
    <t>Lauku 12</t>
  </si>
  <si>
    <t>41.</t>
  </si>
  <si>
    <t>Lauku 14</t>
  </si>
  <si>
    <t>42.</t>
  </si>
  <si>
    <t>Jaunā 3a</t>
  </si>
  <si>
    <t>43.</t>
  </si>
  <si>
    <t>Jaunā 7a</t>
  </si>
  <si>
    <t>44.</t>
  </si>
  <si>
    <t>Jaunā 9a</t>
  </si>
  <si>
    <t>45.</t>
  </si>
  <si>
    <t>Avotu 9a</t>
  </si>
  <si>
    <t>46.</t>
  </si>
  <si>
    <t>Jaunā 21</t>
  </si>
  <si>
    <t>47.</t>
  </si>
  <si>
    <t>Sporta 9a</t>
  </si>
  <si>
    <t>48.</t>
  </si>
  <si>
    <t>Ievu 8</t>
  </si>
  <si>
    <t>49.</t>
  </si>
  <si>
    <t>Cēsu 31a</t>
  </si>
  <si>
    <t>50.</t>
  </si>
  <si>
    <t>Sporta 9b</t>
  </si>
  <si>
    <t>51.</t>
  </si>
  <si>
    <t>Cēsu 13a</t>
  </si>
  <si>
    <t>52.</t>
  </si>
  <si>
    <t>Jūras 19a</t>
  </si>
  <si>
    <t>53.</t>
  </si>
  <si>
    <t>Parka 15</t>
  </si>
  <si>
    <t>54.</t>
  </si>
  <si>
    <t>Valmieras 1a</t>
  </si>
  <si>
    <t>55.</t>
  </si>
  <si>
    <t>Sporta 10</t>
  </si>
  <si>
    <t>56.</t>
  </si>
  <si>
    <t>Sporta 4</t>
  </si>
  <si>
    <t>57.</t>
  </si>
  <si>
    <t>Sporta 12</t>
  </si>
  <si>
    <t>58.</t>
  </si>
  <si>
    <t>Avotu 7</t>
  </si>
  <si>
    <t>59.</t>
  </si>
  <si>
    <t>Avotu 9</t>
  </si>
  <si>
    <t>60.</t>
  </si>
  <si>
    <t>Cēsu 15</t>
  </si>
  <si>
    <t>61.</t>
  </si>
  <si>
    <t>Cēsu 35</t>
  </si>
  <si>
    <t>Vidēji mēnesī sk.</t>
  </si>
  <si>
    <t>UMURGA, Umurgas pagasts, Limbažu novads</t>
  </si>
  <si>
    <t>Eur/m2 (70%)</t>
  </si>
  <si>
    <t>Ezera 1</t>
  </si>
  <si>
    <t>Ezera 3</t>
  </si>
  <si>
    <t>U.Sproģa 7a</t>
  </si>
  <si>
    <r>
      <rPr>
        <sz val="10"/>
        <color indexed="17"/>
        <rFont val="Letterica Baltic"/>
        <charset val="186"/>
      </rPr>
      <t>S</t>
    </r>
    <r>
      <rPr>
        <sz val="11"/>
        <color theme="1"/>
        <rFont val="Calibri"/>
        <family val="2"/>
        <charset val="186"/>
        <scheme val="minor"/>
      </rPr>
      <t xml:space="preserve"> - siltināta</t>
    </r>
  </si>
  <si>
    <r>
      <t xml:space="preserve">S </t>
    </r>
    <r>
      <rPr>
        <sz val="11"/>
        <color theme="1"/>
        <rFont val="Calibri"/>
        <family val="2"/>
        <charset val="186"/>
        <scheme val="minor"/>
      </rPr>
      <t>BC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</si>
</sst>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>
    <font>
      <sz val="11"/>
      <color theme="1"/>
      <name val="Calibri"/>
      <family val="2"/>
      <charset val="186"/>
      <scheme val="minor"/>
    </font>
    <font>
      <sz val="12"/>
      <name val="Letterica Baltic"/>
      <family val="2"/>
      <charset val="186"/>
    </font>
    <font>
      <sz val="8"/>
      <name val="Letterica Baltic"/>
      <family val="2"/>
      <charset val="186"/>
    </font>
    <font>
      <sz val="10"/>
      <color indexed="17"/>
      <name val="Letterica Baltic"/>
      <charset val="186"/>
    </font>
    <font>
      <b/>
      <sz val="8"/>
      <name val="Letterica Baltic"/>
      <charset val="186"/>
    </font>
    <font>
      <b/>
      <i/>
      <sz val="10"/>
      <name val="Letterica Baltic"/>
      <family val="2"/>
    </font>
    <font>
      <sz val="10"/>
      <color theme="1"/>
      <name val="Letterica Baltic"/>
      <charset val="186"/>
    </font>
    <font>
      <i/>
      <sz val="10"/>
      <name val="Letterica Baltic"/>
      <charset val="186"/>
    </font>
    <font>
      <i/>
      <sz val="10"/>
      <color theme="1"/>
      <name val="Letterica Baltic"/>
      <charset val="186"/>
    </font>
    <font>
      <sz val="10"/>
      <color indexed="50"/>
      <name val="Letterica Baltic"/>
      <family val="2"/>
    </font>
    <font>
      <b/>
      <sz val="10"/>
      <name val="Letterica Baltic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10" xfId="0" applyFont="1" applyBorder="1"/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164" fontId="0" fillId="0" borderId="11" xfId="0" applyNumberFormat="1" applyBorder="1"/>
    <xf numFmtId="0" fontId="0" fillId="0" borderId="4" xfId="0" applyBorder="1" applyAlignment="1">
      <alignment horizontal="center"/>
    </xf>
    <xf numFmtId="164" fontId="7" fillId="0" borderId="4" xfId="0" applyNumberFormat="1" applyFont="1" applyBorder="1" applyAlignment="1">
      <alignment horizontal="right"/>
    </xf>
    <xf numFmtId="164" fontId="8" fillId="0" borderId="4" xfId="0" applyNumberFormat="1" applyFon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0" xfId="0" applyNumberFormat="1"/>
    <xf numFmtId="164" fontId="0" fillId="0" borderId="12" xfId="0" applyNumberFormat="1" applyBorder="1"/>
    <xf numFmtId="164" fontId="0" fillId="0" borderId="20" xfId="0" applyNumberFormat="1" applyBorder="1"/>
    <xf numFmtId="0" fontId="9" fillId="0" borderId="11" xfId="0" applyFont="1" applyBorder="1" applyAlignment="1">
      <alignment horizontal="center"/>
    </xf>
    <xf numFmtId="164" fontId="7" fillId="0" borderId="12" xfId="0" applyNumberFormat="1" applyFont="1" applyBorder="1" applyAlignment="1">
      <alignment horizontal="right"/>
    </xf>
    <xf numFmtId="164" fontId="8" fillId="0" borderId="12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164" fontId="0" fillId="0" borderId="10" xfId="0" applyNumberFormat="1" applyBorder="1"/>
    <xf numFmtId="164" fontId="0" fillId="0" borderId="21" xfId="0" applyNumberFormat="1" applyBorder="1" applyAlignment="1">
      <alignment horizontal="right"/>
    </xf>
    <xf numFmtId="164" fontId="0" fillId="0" borderId="21" xfId="0" applyNumberFormat="1" applyBorder="1"/>
    <xf numFmtId="164" fontId="7" fillId="0" borderId="22" xfId="0" applyNumberFormat="1" applyFont="1" applyBorder="1" applyAlignment="1">
      <alignment horizontal="right"/>
    </xf>
    <xf numFmtId="164" fontId="8" fillId="0" borderId="22" xfId="0" applyNumberFormat="1" applyFont="1" applyBorder="1" applyAlignment="1">
      <alignment horizontal="right"/>
    </xf>
    <xf numFmtId="0" fontId="0" fillId="0" borderId="23" xfId="0" applyBorder="1"/>
    <xf numFmtId="0" fontId="0" fillId="0" borderId="21" xfId="0" applyBorder="1" applyAlignment="1">
      <alignment horizontal="center"/>
    </xf>
    <xf numFmtId="164" fontId="7" fillId="0" borderId="24" xfId="0" applyNumberFormat="1" applyFont="1" applyBorder="1" applyAlignment="1">
      <alignment horizontal="right"/>
    </xf>
    <xf numFmtId="164" fontId="8" fillId="0" borderId="24" xfId="0" applyNumberFormat="1" applyFont="1" applyBorder="1" applyAlignment="1">
      <alignment horizontal="right"/>
    </xf>
    <xf numFmtId="164" fontId="0" fillId="0" borderId="25" xfId="0" applyNumberFormat="1" applyBorder="1"/>
    <xf numFmtId="164" fontId="0" fillId="0" borderId="4" xfId="0" applyNumberFormat="1" applyBorder="1"/>
    <xf numFmtId="49" fontId="0" fillId="0" borderId="19" xfId="0" applyNumberFormat="1" applyBorder="1"/>
    <xf numFmtId="0" fontId="0" fillId="0" borderId="4" xfId="0" applyBorder="1"/>
    <xf numFmtId="0" fontId="7" fillId="0" borderId="4" xfId="0" applyFont="1" applyBorder="1"/>
    <xf numFmtId="0" fontId="7" fillId="0" borderId="4" xfId="0" applyFont="1" applyBorder="1" applyAlignment="1">
      <alignment horizontal="right"/>
    </xf>
    <xf numFmtId="2" fontId="10" fillId="0" borderId="4" xfId="0" applyNumberFormat="1" applyFont="1" applyBorder="1" applyAlignment="1">
      <alignment horizontal="right"/>
    </xf>
    <xf numFmtId="164" fontId="10" fillId="0" borderId="4" xfId="0" applyNumberFormat="1" applyFont="1" applyBorder="1" applyAlignment="1">
      <alignment horizontal="right"/>
    </xf>
    <xf numFmtId="164" fontId="0" fillId="0" borderId="13" xfId="0" applyNumberFormat="1" applyBorder="1"/>
    <xf numFmtId="0" fontId="0" fillId="0" borderId="26" xfId="0" applyBorder="1"/>
    <xf numFmtId="164" fontId="0" fillId="0" borderId="27" xfId="0" applyNumberFormat="1" applyBorder="1"/>
    <xf numFmtId="0" fontId="0" fillId="0" borderId="27" xfId="0" applyBorder="1"/>
    <xf numFmtId="164" fontId="7" fillId="0" borderId="27" xfId="0" applyNumberFormat="1" applyFont="1" applyBorder="1"/>
    <xf numFmtId="164" fontId="7" fillId="0" borderId="27" xfId="0" applyNumberFormat="1" applyFont="1" applyBorder="1" applyAlignment="1">
      <alignment horizontal="right"/>
    </xf>
    <xf numFmtId="164" fontId="5" fillId="0" borderId="27" xfId="0" applyNumberFormat="1" applyFont="1" applyBorder="1" applyAlignment="1">
      <alignment horizontal="right"/>
    </xf>
    <xf numFmtId="164" fontId="10" fillId="0" borderId="28" xfId="0" applyNumberFormat="1" applyFont="1" applyBorder="1"/>
    <xf numFmtId="164" fontId="10" fillId="0" borderId="0" xfId="0" applyNumberFormat="1" applyFont="1"/>
    <xf numFmtId="0" fontId="0" fillId="0" borderId="29" xfId="0" applyBorder="1"/>
    <xf numFmtId="164" fontId="0" fillId="0" borderId="5" xfId="0" applyNumberFormat="1" applyBorder="1"/>
    <xf numFmtId="0" fontId="0" fillId="0" borderId="5" xfId="0" applyBorder="1" applyAlignment="1">
      <alignment horizontal="center"/>
    </xf>
    <xf numFmtId="164" fontId="7" fillId="0" borderId="5" xfId="0" applyNumberFormat="1" applyFont="1" applyBorder="1" applyAlignment="1">
      <alignment horizontal="right"/>
    </xf>
    <xf numFmtId="2" fontId="0" fillId="0" borderId="5" xfId="0" applyNumberFormat="1" applyBorder="1"/>
    <xf numFmtId="2" fontId="0" fillId="0" borderId="7" xfId="0" applyNumberFormat="1" applyBorder="1"/>
    <xf numFmtId="164" fontId="0" fillId="0" borderId="8" xfId="0" applyNumberFormat="1" applyBorder="1"/>
    <xf numFmtId="164" fontId="7" fillId="0" borderId="11" xfId="0" applyNumberFormat="1" applyFont="1" applyBorder="1" applyAlignment="1">
      <alignment horizontal="right"/>
    </xf>
    <xf numFmtId="2" fontId="0" fillId="0" borderId="11" xfId="0" applyNumberFormat="1" applyBorder="1"/>
    <xf numFmtId="2" fontId="0" fillId="0" borderId="4" xfId="0" applyNumberFormat="1" applyBorder="1"/>
    <xf numFmtId="2" fontId="0" fillId="0" borderId="0" xfId="0" applyNumberFormat="1"/>
    <xf numFmtId="164" fontId="0" fillId="0" borderId="28" xfId="0" applyNumberFormat="1" applyBorder="1"/>
    <xf numFmtId="2" fontId="7" fillId="0" borderId="0" xfId="0" applyNumberFormat="1" applyFont="1" applyAlignment="1">
      <alignment horizontal="right"/>
    </xf>
    <xf numFmtId="0" fontId="0" fillId="0" borderId="30" xfId="0" applyBorder="1"/>
    <xf numFmtId="2" fontId="7" fillId="0" borderId="11" xfId="0" applyNumberFormat="1" applyFont="1" applyBorder="1" applyAlignment="1">
      <alignment horizontal="right"/>
    </xf>
    <xf numFmtId="2" fontId="0" fillId="0" borderId="12" xfId="0" applyNumberFormat="1" applyBorder="1"/>
    <xf numFmtId="2" fontId="7" fillId="0" borderId="27" xfId="0" applyNumberFormat="1" applyFont="1" applyBorder="1" applyAlignment="1">
      <alignment horizontal="right"/>
    </xf>
    <xf numFmtId="2" fontId="0" fillId="0" borderId="27" xfId="0" applyNumberFormat="1" applyBorder="1"/>
    <xf numFmtId="2" fontId="0" fillId="0" borderId="31" xfId="0" applyNumberFormat="1" applyBorder="1"/>
    <xf numFmtId="2" fontId="0" fillId="0" borderId="1" xfId="0" applyNumberFormat="1" applyBorder="1"/>
    <xf numFmtId="0" fontId="0" fillId="0" borderId="32" xfId="0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2</xdr:row>
      <xdr:rowOff>0</xdr:rowOff>
    </xdr:from>
    <xdr:to>
      <xdr:col>2</xdr:col>
      <xdr:colOff>0</xdr:colOff>
      <xdr:row>4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792566B-97A4-4C5C-9E37-5953139783D3}"/>
            </a:ext>
          </a:extLst>
        </xdr:cNvPr>
        <xdr:cNvSpPr>
          <a:spLocks noChangeShapeType="1"/>
        </xdr:cNvSpPr>
      </xdr:nvSpPr>
      <xdr:spPr bwMode="auto">
        <a:xfrm>
          <a:off x="335280" y="365760"/>
          <a:ext cx="1082040" cy="487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ters/Documents/NovApr02/2022.2023.g.sezona/Atskaite%20NOV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stades"/>
      <sheetName val="KM karstais aukstais ūd"/>
      <sheetName val="NOVEMBRIS SSK līdz pārb."/>
      <sheetName val="NOVEMBRIS"/>
      <sheetName val="Lauku 6"/>
      <sheetName val="Ezeru1 un Cēsu 34"/>
      <sheetName val="Mājas kopā"/>
      <sheetName val="sezona"/>
      <sheetName val="Umurga"/>
    </sheetNames>
    <sheetDataSet>
      <sheetData sheetId="0"/>
      <sheetData sheetId="1"/>
      <sheetData sheetId="2"/>
      <sheetData sheetId="3"/>
      <sheetData sheetId="4"/>
      <sheetData sheetId="5"/>
      <sheetData sheetId="6">
        <row r="22">
          <cell r="E22">
            <v>6.67</v>
          </cell>
          <cell r="F22">
            <v>6.67</v>
          </cell>
          <cell r="G22">
            <v>6.67</v>
          </cell>
          <cell r="H22">
            <v>6.67</v>
          </cell>
          <cell r="I22">
            <v>6.67</v>
          </cell>
          <cell r="J22">
            <v>6.67</v>
          </cell>
          <cell r="K22">
            <v>6.67</v>
          </cell>
          <cell r="L22">
            <v>6.67</v>
          </cell>
          <cell r="M22">
            <v>6.67</v>
          </cell>
          <cell r="N22">
            <v>6.67</v>
          </cell>
          <cell r="U22">
            <v>6.67</v>
          </cell>
          <cell r="V22">
            <v>6.67</v>
          </cell>
          <cell r="W22">
            <v>6.67</v>
          </cell>
          <cell r="X22">
            <v>6.67</v>
          </cell>
          <cell r="Y22">
            <v>6.67</v>
          </cell>
          <cell r="Z22">
            <v>6.67</v>
          </cell>
          <cell r="AA22">
            <v>6.67</v>
          </cell>
          <cell r="AB22">
            <v>3.33</v>
          </cell>
          <cell r="AC22">
            <v>3.33</v>
          </cell>
        </row>
        <row r="46">
          <cell r="E46">
            <v>6.67</v>
          </cell>
          <cell r="F46">
            <v>6.67</v>
          </cell>
          <cell r="G46">
            <v>6.67</v>
          </cell>
          <cell r="J46">
            <v>6.67</v>
          </cell>
          <cell r="K46">
            <v>6.67</v>
          </cell>
          <cell r="L46">
            <v>6.67</v>
          </cell>
          <cell r="M46">
            <v>6.67</v>
          </cell>
          <cell r="N46">
            <v>6.67</v>
          </cell>
        </row>
        <row r="72">
          <cell r="E72">
            <v>6.67</v>
          </cell>
          <cell r="F72">
            <v>6.67</v>
          </cell>
          <cell r="G72">
            <v>6.67</v>
          </cell>
          <cell r="H72">
            <v>6.67</v>
          </cell>
          <cell r="I72">
            <v>6.67</v>
          </cell>
          <cell r="J72">
            <v>6.67</v>
          </cell>
          <cell r="K72">
            <v>6.67</v>
          </cell>
          <cell r="L72">
            <v>6.67</v>
          </cell>
          <cell r="M72">
            <v>6.67</v>
          </cell>
          <cell r="N72">
            <v>6.67</v>
          </cell>
          <cell r="U72">
            <v>6.67</v>
          </cell>
          <cell r="V72">
            <v>6.67</v>
          </cell>
          <cell r="W72">
            <v>6.67</v>
          </cell>
          <cell r="X72">
            <v>6.67</v>
          </cell>
          <cell r="Y72">
            <v>6.67</v>
          </cell>
          <cell r="Z72">
            <v>6.67</v>
          </cell>
          <cell r="AA72">
            <v>6.67</v>
          </cell>
          <cell r="AB72">
            <v>6.67</v>
          </cell>
          <cell r="AC72">
            <v>6.67</v>
          </cell>
        </row>
        <row r="96">
          <cell r="E96">
            <v>6.67</v>
          </cell>
          <cell r="F96">
            <v>6.67</v>
          </cell>
          <cell r="H96">
            <v>3.33</v>
          </cell>
          <cell r="I96">
            <v>6.67</v>
          </cell>
          <cell r="J96">
            <v>6.67</v>
          </cell>
          <cell r="K96">
            <v>3.33</v>
          </cell>
          <cell r="L96">
            <v>3.33</v>
          </cell>
          <cell r="V96">
            <v>3.33</v>
          </cell>
          <cell r="X96">
            <v>3.33</v>
          </cell>
          <cell r="Y96">
            <v>6.67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CB9F7-A86E-48D6-B726-B3DF9FA1056C}">
  <dimension ref="A1:N78"/>
  <sheetViews>
    <sheetView tabSelected="1" zoomScale="120" zoomScaleNormal="120" workbookViewId="0">
      <selection activeCell="P10" sqref="P10"/>
    </sheetView>
  </sheetViews>
  <sheetFormatPr defaultRowHeight="14.4"/>
  <cols>
    <col min="1" max="1" width="4.5546875" customWidth="1"/>
    <col min="2" max="2" width="14.109375" customWidth="1"/>
    <col min="7" max="7" width="10.21875" customWidth="1"/>
    <col min="8" max="8" width="9.33203125" customWidth="1"/>
    <col min="10" max="10" width="9.109375" customWidth="1"/>
    <col min="12" max="12" width="10.5546875" customWidth="1"/>
    <col min="13" max="13" width="8.88671875" hidden="1" customWidth="1"/>
  </cols>
  <sheetData>
    <row r="1" spans="1:14" ht="15.6">
      <c r="G1" s="1" t="s">
        <v>0</v>
      </c>
    </row>
    <row r="2" spans="1:14" ht="15" thickBot="1">
      <c r="C2" s="2"/>
      <c r="D2" s="2"/>
      <c r="E2" s="2"/>
    </row>
    <row r="3" spans="1:14">
      <c r="A3" s="3" t="s">
        <v>1</v>
      </c>
      <c r="B3" s="4" t="s">
        <v>2</v>
      </c>
      <c r="C3" s="5" t="s">
        <v>133</v>
      </c>
      <c r="D3" s="6" t="s">
        <v>3</v>
      </c>
      <c r="E3" s="6" t="s">
        <v>3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8" t="s">
        <v>9</v>
      </c>
      <c r="M3" s="9"/>
      <c r="N3" s="10"/>
    </row>
    <row r="4" spans="1:14">
      <c r="A4" s="11" t="s">
        <v>10</v>
      </c>
      <c r="B4" s="12" t="s">
        <v>11</v>
      </c>
      <c r="C4" s="5" t="s">
        <v>12</v>
      </c>
      <c r="D4" s="13" t="s">
        <v>13</v>
      </c>
      <c r="E4" s="13" t="s">
        <v>14</v>
      </c>
      <c r="F4" s="14" t="s">
        <v>15</v>
      </c>
      <c r="G4" s="14" t="s">
        <v>16</v>
      </c>
      <c r="H4" s="14" t="s">
        <v>17</v>
      </c>
      <c r="I4" s="14" t="s">
        <v>17</v>
      </c>
      <c r="J4" s="14" t="s">
        <v>18</v>
      </c>
      <c r="K4" s="14" t="s">
        <v>17</v>
      </c>
      <c r="L4" s="15" t="s">
        <v>19</v>
      </c>
      <c r="N4" s="16" t="s">
        <v>20</v>
      </c>
    </row>
    <row r="5" spans="1:14" ht="15" thickBot="1">
      <c r="A5" s="17"/>
      <c r="B5" s="18" t="s">
        <v>21</v>
      </c>
      <c r="C5" s="19" t="s">
        <v>22</v>
      </c>
      <c r="D5" s="20"/>
      <c r="E5" s="20"/>
      <c r="F5" s="20" t="str">
        <f>"+9,6 C"</f>
        <v>+9,6 C</v>
      </c>
      <c r="G5" s="21" t="str">
        <f>"+2,8 C"</f>
        <v>+2,8 C</v>
      </c>
      <c r="H5" s="20"/>
      <c r="I5" s="21"/>
      <c r="J5" s="21"/>
      <c r="K5" s="20"/>
      <c r="L5" s="21"/>
      <c r="N5" s="22"/>
    </row>
    <row r="6" spans="1:14" ht="15" thickTop="1">
      <c r="A6" s="23" t="str">
        <f>"1."</f>
        <v>1.</v>
      </c>
      <c r="B6" s="24" t="s">
        <v>23</v>
      </c>
      <c r="C6" s="25"/>
      <c r="D6" s="26">
        <v>0.11926358657223846</v>
      </c>
      <c r="E6" s="27">
        <v>0.3594208599423136</v>
      </c>
      <c r="F6" s="28">
        <f>D6+E6</f>
        <v>0.47868444651455205</v>
      </c>
      <c r="G6" s="29">
        <v>1.1104614238094683</v>
      </c>
      <c r="H6" s="28"/>
      <c r="I6" s="28"/>
      <c r="J6" s="29"/>
      <c r="K6" s="24"/>
      <c r="L6" s="30"/>
      <c r="M6" s="29">
        <f>'[1]Mājas kopā'!H22</f>
        <v>6.67</v>
      </c>
      <c r="N6" s="31">
        <f>AVERAGE(F6:L6)</f>
        <v>0.79457293516201022</v>
      </c>
    </row>
    <row r="7" spans="1:14">
      <c r="A7" s="23" t="str">
        <f>"2."</f>
        <v>2.</v>
      </c>
      <c r="B7" s="24" t="s">
        <v>24</v>
      </c>
      <c r="C7" s="32" t="s">
        <v>25</v>
      </c>
      <c r="D7" s="33">
        <v>0.12267930656434675</v>
      </c>
      <c r="E7" s="34">
        <v>0.24646555022612029</v>
      </c>
      <c r="F7" s="28">
        <f t="shared" ref="F7:F66" si="0">D7+E7</f>
        <v>0.36914485679046705</v>
      </c>
      <c r="G7" s="24">
        <v>0.93746061121007873</v>
      </c>
      <c r="H7" s="28"/>
      <c r="I7" s="28"/>
      <c r="J7" s="24"/>
      <c r="K7" s="28"/>
      <c r="L7" s="30"/>
      <c r="M7" s="29">
        <f>'[1]Mājas kopā'!N72</f>
        <v>6.67</v>
      </c>
      <c r="N7" s="31">
        <f t="shared" ref="N7:N66" si="1">AVERAGE(F7:L7)</f>
        <v>0.65330273400027283</v>
      </c>
    </row>
    <row r="8" spans="1:14">
      <c r="A8" s="23" t="str">
        <f>"3."</f>
        <v>3.</v>
      </c>
      <c r="B8" s="24" t="s">
        <v>26</v>
      </c>
      <c r="C8" s="32" t="s">
        <v>25</v>
      </c>
      <c r="D8" s="33">
        <v>0.11584181338984754</v>
      </c>
      <c r="E8" s="34">
        <v>0.20734166721008596</v>
      </c>
      <c r="F8" s="28">
        <f t="shared" si="0"/>
        <v>0.32318348059993351</v>
      </c>
      <c r="G8" s="24">
        <v>0.71970114552765596</v>
      </c>
      <c r="H8" s="28"/>
      <c r="I8" s="28"/>
      <c r="J8" s="24"/>
      <c r="K8" s="24"/>
      <c r="L8" s="30"/>
      <c r="M8" s="29">
        <f>'[1]Mājas kopā'!G22</f>
        <v>6.67</v>
      </c>
      <c r="N8" s="31">
        <f t="shared" si="1"/>
        <v>0.52144231306379474</v>
      </c>
    </row>
    <row r="9" spans="1:14">
      <c r="A9" s="23" t="str">
        <f>"4."</f>
        <v>4.</v>
      </c>
      <c r="B9" s="24" t="s">
        <v>27</v>
      </c>
      <c r="C9" s="13"/>
      <c r="D9" s="33">
        <v>0.12746079652272424</v>
      </c>
      <c r="E9" s="34">
        <v>0.36388668033075744</v>
      </c>
      <c r="F9" s="28">
        <f t="shared" si="0"/>
        <v>0.49134747685348168</v>
      </c>
      <c r="G9" s="24">
        <v>1.1891194176266875</v>
      </c>
      <c r="H9" s="28"/>
      <c r="I9" s="28"/>
      <c r="J9" s="24"/>
      <c r="K9" s="24"/>
      <c r="L9" s="30"/>
      <c r="M9" s="29">
        <f>'[1]Mājas kopā'!F22</f>
        <v>6.67</v>
      </c>
      <c r="N9" s="31">
        <f t="shared" si="1"/>
        <v>0.84023344724008453</v>
      </c>
    </row>
    <row r="10" spans="1:14">
      <c r="A10" s="23" t="str">
        <f>"5."</f>
        <v>5.</v>
      </c>
      <c r="B10" s="24" t="s">
        <v>28</v>
      </c>
      <c r="C10" s="13"/>
      <c r="D10" s="33">
        <v>0.17614874294738508</v>
      </c>
      <c r="E10" s="34">
        <v>0.31903439259478011</v>
      </c>
      <c r="F10" s="28">
        <f t="shared" si="0"/>
        <v>0.4951831355421652</v>
      </c>
      <c r="G10" s="24">
        <v>1.2102571695562847</v>
      </c>
      <c r="H10" s="28"/>
      <c r="I10" s="28"/>
      <c r="J10" s="24"/>
      <c r="K10" s="24"/>
      <c r="L10" s="30"/>
      <c r="M10" s="29">
        <f>'[1]Mājas kopā'!V22</f>
        <v>6.67</v>
      </c>
      <c r="N10" s="31">
        <f t="shared" si="1"/>
        <v>0.85272015254922495</v>
      </c>
    </row>
    <row r="11" spans="1:14">
      <c r="A11" s="23" t="str">
        <f>"6."</f>
        <v>6.</v>
      </c>
      <c r="B11" s="24" t="s">
        <v>29</v>
      </c>
      <c r="C11" s="32" t="s">
        <v>134</v>
      </c>
      <c r="D11" s="33">
        <v>0.12855425102863896</v>
      </c>
      <c r="E11" s="34">
        <v>0.28567580559743122</v>
      </c>
      <c r="F11" s="28">
        <f t="shared" si="0"/>
        <v>0.41423005662607015</v>
      </c>
      <c r="G11" s="24">
        <v>0.81480294944392584</v>
      </c>
      <c r="H11" s="28"/>
      <c r="I11" s="28"/>
      <c r="J11" s="24"/>
      <c r="K11" s="24"/>
      <c r="L11" s="30"/>
      <c r="M11" s="29">
        <f>'[1]Mājas kopā'!V96</f>
        <v>3.33</v>
      </c>
      <c r="N11" s="31">
        <f t="shared" si="1"/>
        <v>0.61451650303499794</v>
      </c>
    </row>
    <row r="12" spans="1:14">
      <c r="A12" s="23" t="str">
        <f>"7."</f>
        <v>7.</v>
      </c>
      <c r="B12" s="24" t="s">
        <v>30</v>
      </c>
      <c r="C12" s="32" t="s">
        <v>25</v>
      </c>
      <c r="D12" s="33">
        <v>7.5064384039406878E-2</v>
      </c>
      <c r="E12" s="34">
        <v>0.27549759139050223</v>
      </c>
      <c r="F12" s="28">
        <f t="shared" si="0"/>
        <v>0.35056197542990908</v>
      </c>
      <c r="G12" s="24">
        <v>1.0048073510989746</v>
      </c>
      <c r="H12" s="28"/>
      <c r="I12" s="28"/>
      <c r="J12" s="24"/>
      <c r="K12" s="24"/>
      <c r="L12" s="30"/>
      <c r="M12" s="29">
        <f>'[1]Mājas kopā'!U22</f>
        <v>6.67</v>
      </c>
      <c r="N12" s="31">
        <f t="shared" si="1"/>
        <v>0.67768466326444177</v>
      </c>
    </row>
    <row r="13" spans="1:14">
      <c r="A13" s="23" t="str">
        <f>"8."</f>
        <v>8.</v>
      </c>
      <c r="B13" s="24" t="s">
        <v>31</v>
      </c>
      <c r="C13" s="32" t="s">
        <v>25</v>
      </c>
      <c r="D13" s="33">
        <v>0.19212753545624153</v>
      </c>
      <c r="E13" s="34">
        <v>0.66594714476854122</v>
      </c>
      <c r="F13" s="28">
        <f t="shared" si="0"/>
        <v>0.85807468022478273</v>
      </c>
      <c r="G13" s="24">
        <v>1.7320224351083711</v>
      </c>
      <c r="H13" s="28"/>
      <c r="I13" s="28"/>
      <c r="J13" s="24"/>
      <c r="K13" s="24"/>
      <c r="L13" s="30"/>
      <c r="M13" s="29">
        <f>'[1]Mājas kopā'!L46</f>
        <v>6.67</v>
      </c>
      <c r="N13" s="31">
        <f t="shared" si="1"/>
        <v>1.2950485576665769</v>
      </c>
    </row>
    <row r="14" spans="1:14">
      <c r="A14" s="23" t="str">
        <f>"9."</f>
        <v>9.</v>
      </c>
      <c r="B14" s="24" t="s">
        <v>32</v>
      </c>
      <c r="C14" s="13"/>
      <c r="D14" s="35">
        <v>0.21202377153253096</v>
      </c>
      <c r="E14" s="36">
        <v>0.51227579829066316</v>
      </c>
      <c r="F14" s="28">
        <f t="shared" si="0"/>
        <v>0.7242995698231941</v>
      </c>
      <c r="G14" s="24">
        <v>1.3839444219143853</v>
      </c>
      <c r="H14" s="28"/>
      <c r="I14" s="28"/>
      <c r="J14" s="24"/>
      <c r="K14" s="24"/>
      <c r="L14" s="30"/>
      <c r="M14" s="29">
        <f>'[1]Mājas kopā'!AA72</f>
        <v>6.67</v>
      </c>
      <c r="N14" s="31">
        <f t="shared" si="1"/>
        <v>1.0541219958687897</v>
      </c>
    </row>
    <row r="15" spans="1:14">
      <c r="A15" s="23" t="str">
        <f>"10."</f>
        <v>10.</v>
      </c>
      <c r="B15" s="24" t="s">
        <v>33</v>
      </c>
      <c r="C15" s="32" t="s">
        <v>25</v>
      </c>
      <c r="D15" s="33">
        <v>1.4699167987503745E-2</v>
      </c>
      <c r="E15" s="34">
        <v>0.19478408747387391</v>
      </c>
      <c r="F15" s="28">
        <f t="shared" si="0"/>
        <v>0.20948325546137764</v>
      </c>
      <c r="G15" s="24">
        <v>0.83601326442009161</v>
      </c>
      <c r="H15" s="28"/>
      <c r="I15" s="28"/>
      <c r="J15" s="24"/>
      <c r="K15" s="24"/>
      <c r="L15" s="30"/>
      <c r="M15" s="29">
        <f>'[1]Mājas kopā'!M22</f>
        <v>6.67</v>
      </c>
      <c r="N15" s="31">
        <f t="shared" si="1"/>
        <v>0.52274825994073459</v>
      </c>
    </row>
    <row r="16" spans="1:14">
      <c r="A16" s="23" t="str">
        <f>"11."</f>
        <v>11.</v>
      </c>
      <c r="B16" s="24" t="s">
        <v>34</v>
      </c>
      <c r="C16" s="13" t="s">
        <v>35</v>
      </c>
      <c r="D16" s="33">
        <v>0.34171974206685468</v>
      </c>
      <c r="E16" s="34">
        <v>0.6856035974885587</v>
      </c>
      <c r="F16" s="28">
        <f t="shared" si="0"/>
        <v>1.0273233395554133</v>
      </c>
      <c r="G16" s="24">
        <v>1.6080300288477729</v>
      </c>
      <c r="H16" s="28"/>
      <c r="I16" s="28"/>
      <c r="J16" s="24"/>
      <c r="K16" s="24"/>
      <c r="L16" s="30"/>
      <c r="M16" s="29">
        <f>'[1]Mājas kopā'!L96</f>
        <v>3.33</v>
      </c>
      <c r="N16" s="31">
        <f t="shared" si="1"/>
        <v>1.3176766842015932</v>
      </c>
    </row>
    <row r="17" spans="1:14">
      <c r="A17" s="23" t="str">
        <f>"12."</f>
        <v>12.</v>
      </c>
      <c r="B17" s="24" t="s">
        <v>36</v>
      </c>
      <c r="C17" s="32" t="s">
        <v>25</v>
      </c>
      <c r="D17" s="33">
        <v>2.5273882227447204E-2</v>
      </c>
      <c r="E17" s="34">
        <v>0.25685551988344762</v>
      </c>
      <c r="F17" s="28">
        <f t="shared" si="0"/>
        <v>0.28212940211089482</v>
      </c>
      <c r="G17" s="24">
        <v>0.88914916147826784</v>
      </c>
      <c r="H17" s="28"/>
      <c r="I17" s="28"/>
      <c r="J17" s="24"/>
      <c r="K17" s="24"/>
      <c r="L17" s="30"/>
      <c r="M17" s="29">
        <f>'[1]Mājas kopā'!Y72</f>
        <v>6.67</v>
      </c>
      <c r="N17" s="31">
        <f t="shared" si="1"/>
        <v>0.58563928179458136</v>
      </c>
    </row>
    <row r="18" spans="1:14">
      <c r="A18" s="23" t="str">
        <f>"13."</f>
        <v>13.</v>
      </c>
      <c r="B18" s="24" t="s">
        <v>37</v>
      </c>
      <c r="C18" s="13"/>
      <c r="D18" s="33">
        <v>0.21075482950561178</v>
      </c>
      <c r="E18" s="34">
        <v>0.51492599416774365</v>
      </c>
      <c r="F18" s="28">
        <f t="shared" si="0"/>
        <v>0.7256808236733554</v>
      </c>
      <c r="G18" s="24">
        <v>1.3793333584807108</v>
      </c>
      <c r="H18" s="28"/>
      <c r="I18" s="28"/>
      <c r="J18" s="24"/>
      <c r="K18" s="24"/>
      <c r="L18" s="30"/>
      <c r="M18" s="29">
        <f>'[1]Mājas kopā'!AC72</f>
        <v>6.67</v>
      </c>
      <c r="N18" s="31">
        <f t="shared" si="1"/>
        <v>1.0525070910770331</v>
      </c>
    </row>
    <row r="19" spans="1:14">
      <c r="A19" s="23" t="str">
        <f>"14."</f>
        <v>14.</v>
      </c>
      <c r="B19" s="24" t="s">
        <v>38</v>
      </c>
      <c r="C19" s="32" t="s">
        <v>25</v>
      </c>
      <c r="D19" s="33">
        <v>5.0036436137528215E-2</v>
      </c>
      <c r="E19" s="34">
        <v>0.25286683990209907</v>
      </c>
      <c r="F19" s="28">
        <f t="shared" si="0"/>
        <v>0.3029032760396273</v>
      </c>
      <c r="G19" s="24">
        <v>0.89201460469247573</v>
      </c>
      <c r="H19" s="28"/>
      <c r="I19" s="28"/>
      <c r="J19" s="24"/>
      <c r="K19" s="24"/>
      <c r="L19" s="30"/>
      <c r="M19" s="29">
        <f>'[1]Mājas kopā'!J22</f>
        <v>6.67</v>
      </c>
      <c r="N19" s="31">
        <f t="shared" si="1"/>
        <v>0.59745894036605152</v>
      </c>
    </row>
    <row r="20" spans="1:14">
      <c r="A20" s="23" t="str">
        <f>"15."</f>
        <v>15.</v>
      </c>
      <c r="B20" s="24" t="s">
        <v>39</v>
      </c>
      <c r="C20" s="32" t="s">
        <v>25</v>
      </c>
      <c r="D20" s="33">
        <v>0.21772838265906563</v>
      </c>
      <c r="E20" s="34">
        <v>0.42221837270340573</v>
      </c>
      <c r="F20" s="28">
        <f t="shared" si="0"/>
        <v>0.63994675536247136</v>
      </c>
      <c r="G20" s="24">
        <v>1.2491879265091907</v>
      </c>
      <c r="H20" s="28"/>
      <c r="I20" s="28"/>
      <c r="J20" s="24"/>
      <c r="K20" s="24"/>
      <c r="L20" s="30"/>
      <c r="M20" s="29">
        <f>'[1]Mājas kopā'!E46</f>
        <v>6.67</v>
      </c>
      <c r="N20" s="31">
        <f t="shared" si="1"/>
        <v>0.94456734093583106</v>
      </c>
    </row>
    <row r="21" spans="1:14">
      <c r="A21" s="23" t="str">
        <f>"16."</f>
        <v>16.</v>
      </c>
      <c r="B21" s="24" t="s">
        <v>40</v>
      </c>
      <c r="C21" s="32" t="s">
        <v>25</v>
      </c>
      <c r="D21" s="33">
        <v>4.8085494940184728E-2</v>
      </c>
      <c r="E21" s="34">
        <v>0.18570204581677133</v>
      </c>
      <c r="F21" s="28">
        <f t="shared" si="0"/>
        <v>0.23378754075695607</v>
      </c>
      <c r="G21" s="24">
        <v>0.64773527814582554</v>
      </c>
      <c r="H21" s="28"/>
      <c r="I21" s="28"/>
      <c r="J21" s="24"/>
      <c r="K21" s="24"/>
      <c r="L21" s="30"/>
      <c r="M21" s="29">
        <f>'[1]Mājas kopā'!W72</f>
        <v>6.67</v>
      </c>
      <c r="N21" s="31">
        <f t="shared" si="1"/>
        <v>0.44076140945139081</v>
      </c>
    </row>
    <row r="22" spans="1:14">
      <c r="A22" s="23" t="str">
        <f>"17."</f>
        <v>17.</v>
      </c>
      <c r="B22" s="24" t="s">
        <v>41</v>
      </c>
      <c r="C22" s="13"/>
      <c r="D22" s="33">
        <v>0.17219326511453728</v>
      </c>
      <c r="E22" s="34">
        <v>0.32404285392413495</v>
      </c>
      <c r="F22" s="28">
        <f t="shared" si="0"/>
        <v>0.49623611903867226</v>
      </c>
      <c r="G22" s="24">
        <v>1.0980092827637968</v>
      </c>
      <c r="H22" s="28"/>
      <c r="I22" s="28"/>
      <c r="J22" s="24"/>
      <c r="K22" s="24"/>
      <c r="L22" s="30"/>
      <c r="M22" s="29">
        <f>'[1]Mājas kopā'!X72</f>
        <v>6.67</v>
      </c>
      <c r="N22" s="31">
        <f t="shared" si="1"/>
        <v>0.79712270090123449</v>
      </c>
    </row>
    <row r="23" spans="1:14">
      <c r="A23" s="23" t="str">
        <f>"18."</f>
        <v>18.</v>
      </c>
      <c r="B23" s="24" t="s">
        <v>42</v>
      </c>
      <c r="C23" s="32" t="s">
        <v>25</v>
      </c>
      <c r="D23" s="33">
        <v>0.14208272978880895</v>
      </c>
      <c r="E23" s="34">
        <v>0.32168509520682709</v>
      </c>
      <c r="F23" s="28">
        <f t="shared" si="0"/>
        <v>0.46376782499563607</v>
      </c>
      <c r="G23" s="24">
        <v>1.0779538319605693</v>
      </c>
      <c r="H23" s="28"/>
      <c r="I23" s="28"/>
      <c r="J23" s="24"/>
      <c r="K23" s="24"/>
      <c r="L23" s="30"/>
      <c r="M23" s="29">
        <f>'[1]Mājas kopā'!I22</f>
        <v>6.67</v>
      </c>
      <c r="N23" s="31">
        <f t="shared" si="1"/>
        <v>0.77086082847810267</v>
      </c>
    </row>
    <row r="24" spans="1:14">
      <c r="A24" s="23" t="str">
        <f>"19."</f>
        <v>19.</v>
      </c>
      <c r="B24" s="24" t="s">
        <v>43</v>
      </c>
      <c r="C24" s="32" t="s">
        <v>25</v>
      </c>
      <c r="D24" s="33">
        <v>0.10650398699451334</v>
      </c>
      <c r="E24" s="34">
        <v>0.29935793863035493</v>
      </c>
      <c r="F24" s="28">
        <f t="shared" si="0"/>
        <v>0.40586192562486828</v>
      </c>
      <c r="G24" s="24">
        <v>0.89258815796248836</v>
      </c>
      <c r="H24" s="28"/>
      <c r="I24" s="28"/>
      <c r="J24" s="24"/>
      <c r="K24" s="24"/>
      <c r="L24" s="30"/>
      <c r="M24" s="29">
        <f>'[1]Mājas kopā'!F46</f>
        <v>6.67</v>
      </c>
      <c r="N24" s="31">
        <f t="shared" si="1"/>
        <v>0.64922504179367835</v>
      </c>
    </row>
    <row r="25" spans="1:14">
      <c r="A25" s="23" t="str">
        <f>"20."</f>
        <v>20.</v>
      </c>
      <c r="B25" s="24" t="s">
        <v>44</v>
      </c>
      <c r="C25" s="32" t="s">
        <v>25</v>
      </c>
      <c r="D25" s="33">
        <v>5.3930895747736803E-2</v>
      </c>
      <c r="E25" s="34">
        <v>0.27526484497348924</v>
      </c>
      <c r="F25" s="28">
        <f t="shared" si="0"/>
        <v>0.32919574072122604</v>
      </c>
      <c r="G25" s="24">
        <v>0.85949361705113914</v>
      </c>
      <c r="H25" s="28"/>
      <c r="I25" s="28"/>
      <c r="J25" s="24"/>
      <c r="K25" s="24"/>
      <c r="L25" s="30"/>
      <c r="M25" s="29">
        <f>'[1]Mājas kopā'!N46</f>
        <v>6.67</v>
      </c>
      <c r="N25" s="31">
        <f t="shared" si="1"/>
        <v>0.59434467888618259</v>
      </c>
    </row>
    <row r="26" spans="1:14">
      <c r="A26" s="23" t="s">
        <v>45</v>
      </c>
      <c r="B26" s="24" t="s">
        <v>46</v>
      </c>
      <c r="C26" s="13"/>
      <c r="D26" s="33">
        <v>0.27032379293333902</v>
      </c>
      <c r="E26" s="34">
        <v>0.55282187827589901</v>
      </c>
      <c r="F26" s="28">
        <f t="shared" si="0"/>
        <v>0.82314567120923798</v>
      </c>
      <c r="G26" s="24">
        <v>1.6402855768637774</v>
      </c>
      <c r="H26" s="28"/>
      <c r="I26" s="28"/>
      <c r="J26" s="24"/>
      <c r="K26" s="24"/>
      <c r="L26" s="30"/>
      <c r="M26" s="29">
        <f>'[1]Mājas kopā'!E72</f>
        <v>6.67</v>
      </c>
      <c r="N26" s="31">
        <f t="shared" si="1"/>
        <v>1.2317156240365077</v>
      </c>
    </row>
    <row r="27" spans="1:14">
      <c r="A27" s="23" t="s">
        <v>47</v>
      </c>
      <c r="B27" s="24" t="s">
        <v>48</v>
      </c>
      <c r="C27" s="13"/>
      <c r="D27" s="33">
        <v>0.12247396199271547</v>
      </c>
      <c r="E27" s="34">
        <v>0.32846198565253981</v>
      </c>
      <c r="F27" s="28">
        <f t="shared" si="0"/>
        <v>0.4509359476452553</v>
      </c>
      <c r="G27" s="24">
        <v>1.0983083458033285</v>
      </c>
      <c r="H27" s="29"/>
      <c r="I27" s="28"/>
      <c r="J27" s="24"/>
      <c r="K27" s="24"/>
      <c r="L27" s="30"/>
      <c r="M27" s="29">
        <f>'[1]Mājas kopā'!F72</f>
        <v>6.67</v>
      </c>
      <c r="N27" s="31">
        <f t="shared" si="1"/>
        <v>0.77462214672429186</v>
      </c>
    </row>
    <row r="28" spans="1:14">
      <c r="A28" s="23" t="s">
        <v>49</v>
      </c>
      <c r="B28" s="24" t="s">
        <v>50</v>
      </c>
      <c r="C28" s="32" t="s">
        <v>25</v>
      </c>
      <c r="D28" s="33">
        <v>8.8328567080470904E-2</v>
      </c>
      <c r="E28" s="34">
        <v>0.22774282439337623</v>
      </c>
      <c r="F28" s="28">
        <f t="shared" si="0"/>
        <v>0.31607139147384711</v>
      </c>
      <c r="G28" s="24">
        <v>0.74557080152053101</v>
      </c>
      <c r="H28" s="28"/>
      <c r="I28" s="28"/>
      <c r="J28" s="24"/>
      <c r="K28" s="24"/>
      <c r="L28" s="30"/>
      <c r="M28" s="29">
        <f>'[1]Mājas kopā'!G72</f>
        <v>6.67</v>
      </c>
      <c r="N28" s="31">
        <f t="shared" si="1"/>
        <v>0.53082109649718912</v>
      </c>
    </row>
    <row r="29" spans="1:14">
      <c r="A29" s="23" t="s">
        <v>51</v>
      </c>
      <c r="B29" s="24" t="s">
        <v>52</v>
      </c>
      <c r="C29" s="13"/>
      <c r="D29" s="33">
        <v>0.22713415487358504</v>
      </c>
      <c r="E29" s="34">
        <v>0.44051434250278831</v>
      </c>
      <c r="F29" s="28">
        <f t="shared" si="0"/>
        <v>0.66764849737637333</v>
      </c>
      <c r="G29" s="24">
        <v>1.2639669018022686</v>
      </c>
      <c r="H29" s="28"/>
      <c r="I29" s="28"/>
      <c r="J29" s="24"/>
      <c r="K29" s="24"/>
      <c r="L29" s="30"/>
      <c r="M29" s="29">
        <f>'[1]Mājas kopā'!I72</f>
        <v>6.67</v>
      </c>
      <c r="N29" s="31">
        <f t="shared" si="1"/>
        <v>0.965807699589321</v>
      </c>
    </row>
    <row r="30" spans="1:14">
      <c r="A30" s="23" t="s">
        <v>53</v>
      </c>
      <c r="B30" s="24" t="s">
        <v>54</v>
      </c>
      <c r="C30" s="13"/>
      <c r="D30" s="33">
        <v>0.16978796719760961</v>
      </c>
      <c r="E30" s="34">
        <v>0.37052751931870953</v>
      </c>
      <c r="F30" s="28">
        <f t="shared" si="0"/>
        <v>0.54031548651631911</v>
      </c>
      <c r="G30" s="24">
        <v>1.2950192924354831</v>
      </c>
      <c r="H30" s="28"/>
      <c r="I30" s="28"/>
      <c r="J30" s="24"/>
      <c r="K30" s="24"/>
      <c r="L30" s="30"/>
      <c r="M30" s="29">
        <f>'[1]Mājas kopā'!H72</f>
        <v>6.67</v>
      </c>
      <c r="N30" s="31">
        <f t="shared" si="1"/>
        <v>0.9176673894759011</v>
      </c>
    </row>
    <row r="31" spans="1:14">
      <c r="A31" s="23" t="s">
        <v>55</v>
      </c>
      <c r="B31" s="24" t="s">
        <v>56</v>
      </c>
      <c r="C31" s="13"/>
      <c r="D31" s="33">
        <v>0.28939398568147517</v>
      </c>
      <c r="E31" s="34">
        <v>0.50591631678553606</v>
      </c>
      <c r="F31" s="28">
        <f t="shared" si="0"/>
        <v>0.79531030246701118</v>
      </c>
      <c r="G31" s="24">
        <v>1.3631100424975897</v>
      </c>
      <c r="H31" s="28"/>
      <c r="I31" s="28"/>
      <c r="J31" s="24"/>
      <c r="K31" s="24"/>
      <c r="L31" s="30"/>
      <c r="M31" s="29">
        <f>'[1]Mājas kopā'!K72</f>
        <v>6.67</v>
      </c>
      <c r="N31" s="31">
        <f t="shared" si="1"/>
        <v>1.0792101724823004</v>
      </c>
    </row>
    <row r="32" spans="1:14">
      <c r="A32" s="23" t="s">
        <v>57</v>
      </c>
      <c r="B32" s="24" t="s">
        <v>58</v>
      </c>
      <c r="C32" s="13"/>
      <c r="D32" s="33">
        <v>0.10605521810646446</v>
      </c>
      <c r="E32" s="34">
        <v>0.37232508454503588</v>
      </c>
      <c r="F32" s="28">
        <f t="shared" si="0"/>
        <v>0.47838030265150033</v>
      </c>
      <c r="G32" s="24">
        <v>1.239838789394039</v>
      </c>
      <c r="H32" s="28"/>
      <c r="I32" s="28"/>
      <c r="J32" s="24"/>
      <c r="K32" s="24"/>
      <c r="L32" s="30"/>
      <c r="M32" s="29">
        <f>'[1]Mājas kopā'!L72</f>
        <v>6.67</v>
      </c>
      <c r="N32" s="31">
        <f t="shared" si="1"/>
        <v>0.85910954602276968</v>
      </c>
    </row>
    <row r="33" spans="1:14">
      <c r="A33" s="23" t="s">
        <v>59</v>
      </c>
      <c r="B33" s="24" t="s">
        <v>60</v>
      </c>
      <c r="C33" s="32" t="s">
        <v>25</v>
      </c>
      <c r="D33" s="33">
        <v>0.119503261018233</v>
      </c>
      <c r="E33" s="34">
        <v>0.18623519190313745</v>
      </c>
      <c r="F33" s="28">
        <f t="shared" si="0"/>
        <v>0.30573845292137047</v>
      </c>
      <c r="G33" s="24">
        <v>0.5532359018112426</v>
      </c>
      <c r="H33" s="28"/>
      <c r="I33" s="28"/>
      <c r="J33" s="24"/>
      <c r="K33" s="24"/>
      <c r="L33" s="30"/>
      <c r="M33" s="29">
        <f>'[1]Mājas kopā'!M72</f>
        <v>6.67</v>
      </c>
      <c r="N33" s="31">
        <f t="shared" si="1"/>
        <v>0.42948717736630654</v>
      </c>
    </row>
    <row r="34" spans="1:14">
      <c r="A34" s="23" t="s">
        <v>61</v>
      </c>
      <c r="B34" s="24" t="s">
        <v>62</v>
      </c>
      <c r="C34" s="13"/>
      <c r="D34" s="33">
        <v>0.20062230314778129</v>
      </c>
      <c r="E34" s="34">
        <v>0.33179029329699428</v>
      </c>
      <c r="F34" s="28">
        <f t="shared" si="0"/>
        <v>0.53241259644477557</v>
      </c>
      <c r="G34" s="24">
        <v>1.3133334416222577</v>
      </c>
      <c r="H34" s="28"/>
      <c r="I34" s="28"/>
      <c r="J34" s="24"/>
      <c r="K34" s="24"/>
      <c r="L34" s="30"/>
      <c r="M34" s="29">
        <f>'[1]Mājas kopā'!V72</f>
        <v>6.67</v>
      </c>
      <c r="N34" s="31">
        <f t="shared" si="1"/>
        <v>0.9228730190335166</v>
      </c>
    </row>
    <row r="35" spans="1:14">
      <c r="A35" s="23" t="s">
        <v>63</v>
      </c>
      <c r="B35" s="24" t="s">
        <v>64</v>
      </c>
      <c r="C35" s="32" t="s">
        <v>25</v>
      </c>
      <c r="D35" s="33">
        <v>6.2116203309853561E-2</v>
      </c>
      <c r="E35" s="34">
        <v>0.26858485724980002</v>
      </c>
      <c r="F35" s="28">
        <f t="shared" si="0"/>
        <v>0.33070106055965359</v>
      </c>
      <c r="G35" s="24">
        <v>0.79028543687118757</v>
      </c>
      <c r="H35" s="28"/>
      <c r="I35" s="28"/>
      <c r="J35" s="24"/>
      <c r="K35" s="24"/>
      <c r="L35" s="30"/>
      <c r="M35" s="29">
        <f>'[1]Mājas kopā'!E96</f>
        <v>6.67</v>
      </c>
      <c r="N35" s="31">
        <f t="shared" si="1"/>
        <v>0.56049324871542061</v>
      </c>
    </row>
    <row r="36" spans="1:14">
      <c r="A36" s="23" t="s">
        <v>65</v>
      </c>
      <c r="B36" s="14" t="s">
        <v>66</v>
      </c>
      <c r="C36" s="32" t="s">
        <v>25</v>
      </c>
      <c r="D36" s="33">
        <v>0.11065267854597839</v>
      </c>
      <c r="E36" s="34">
        <v>0.24685637063435228</v>
      </c>
      <c r="F36" s="28">
        <f t="shared" si="0"/>
        <v>0.35750904918033066</v>
      </c>
      <c r="G36" s="24">
        <v>0.71521700356379192</v>
      </c>
      <c r="H36" s="28"/>
      <c r="I36" s="28"/>
      <c r="J36" s="24"/>
      <c r="K36" s="28"/>
      <c r="L36" s="30"/>
      <c r="M36" s="29">
        <f>'[1]Mājas kopā'!J72</f>
        <v>6.67</v>
      </c>
      <c r="N36" s="31">
        <f t="shared" si="1"/>
        <v>0.53636302637206135</v>
      </c>
    </row>
    <row r="37" spans="1:14">
      <c r="A37" s="23" t="s">
        <v>67</v>
      </c>
      <c r="B37" s="24" t="s">
        <v>68</v>
      </c>
      <c r="C37" s="32" t="s">
        <v>25</v>
      </c>
      <c r="D37" s="33">
        <v>0.17547215005622552</v>
      </c>
      <c r="E37" s="34">
        <v>0.35462200357447932</v>
      </c>
      <c r="F37" s="28">
        <f t="shared" si="0"/>
        <v>0.53009415363070489</v>
      </c>
      <c r="G37" s="24">
        <v>1.0484476627420913</v>
      </c>
      <c r="H37" s="28"/>
      <c r="I37" s="28"/>
      <c r="J37" s="24"/>
      <c r="K37" s="24"/>
      <c r="L37" s="30"/>
      <c r="M37" s="29">
        <f>'[1]Mājas kopā'!U96</f>
        <v>0</v>
      </c>
      <c r="N37" s="31">
        <f t="shared" si="1"/>
        <v>0.78927090818639811</v>
      </c>
    </row>
    <row r="38" spans="1:14">
      <c r="A38" s="23" t="s">
        <v>69</v>
      </c>
      <c r="B38" s="24" t="s">
        <v>70</v>
      </c>
      <c r="C38" s="13" t="s">
        <v>35</v>
      </c>
      <c r="D38" s="33">
        <v>0.18637230438797428</v>
      </c>
      <c r="E38" s="34">
        <v>0.79616460613824491</v>
      </c>
      <c r="F38" s="28">
        <f t="shared" si="0"/>
        <v>0.98253691052621916</v>
      </c>
      <c r="G38" s="24">
        <v>2.1751643235299518</v>
      </c>
      <c r="H38" s="28"/>
      <c r="I38" s="28"/>
      <c r="J38" s="24"/>
      <c r="K38" s="24"/>
      <c r="L38" s="30"/>
      <c r="M38" s="29">
        <f>'[1]Mājas kopā'!X96</f>
        <v>3.33</v>
      </c>
      <c r="N38" s="31">
        <f t="shared" si="1"/>
        <v>1.5788506170280856</v>
      </c>
    </row>
    <row r="39" spans="1:14">
      <c r="A39" s="23" t="s">
        <v>71</v>
      </c>
      <c r="B39" s="24" t="s">
        <v>72</v>
      </c>
      <c r="C39" s="32" t="s">
        <v>134</v>
      </c>
      <c r="D39" s="33">
        <v>0.11569648141049968</v>
      </c>
      <c r="E39" s="34">
        <v>0.39434882330394061</v>
      </c>
      <c r="F39" s="28">
        <f t="shared" si="0"/>
        <v>0.51004530471444032</v>
      </c>
      <c r="G39" s="24">
        <v>1.2179077960904598</v>
      </c>
      <c r="H39" s="28"/>
      <c r="I39" s="28"/>
      <c r="J39" s="24"/>
      <c r="K39" s="24"/>
      <c r="L39" s="30"/>
      <c r="M39" s="29">
        <f>'[1]Mājas kopā'!H96</f>
        <v>3.33</v>
      </c>
      <c r="N39" s="31">
        <f t="shared" si="1"/>
        <v>0.86397655040245014</v>
      </c>
    </row>
    <row r="40" spans="1:14">
      <c r="A40" s="23" t="s">
        <v>73</v>
      </c>
      <c r="B40" s="24" t="s">
        <v>74</v>
      </c>
      <c r="C40" s="13"/>
      <c r="D40" s="33">
        <v>0.19825676128722799</v>
      </c>
      <c r="E40" s="34">
        <v>0.45051991084422388</v>
      </c>
      <c r="F40" s="28">
        <f t="shared" si="0"/>
        <v>0.64877667213145185</v>
      </c>
      <c r="G40" s="24">
        <v>1.354049374620061</v>
      </c>
      <c r="H40" s="28"/>
      <c r="I40" s="28"/>
      <c r="J40" s="24"/>
      <c r="K40" s="24"/>
      <c r="L40" s="30"/>
      <c r="M40" s="29">
        <f>'[1]Mājas kopā'!Y96</f>
        <v>6.67</v>
      </c>
      <c r="N40" s="31">
        <f t="shared" si="1"/>
        <v>1.0014130233757563</v>
      </c>
    </row>
    <row r="41" spans="1:14">
      <c r="A41" s="23" t="s">
        <v>75</v>
      </c>
      <c r="B41" s="24" t="s">
        <v>76</v>
      </c>
      <c r="C41" s="32" t="s">
        <v>25</v>
      </c>
      <c r="D41" s="33">
        <v>0.18340545894450086</v>
      </c>
      <c r="E41" s="34">
        <v>0.36956016936337527</v>
      </c>
      <c r="F41" s="28">
        <f t="shared" si="0"/>
        <v>0.5529656283078761</v>
      </c>
      <c r="G41" s="24">
        <v>0.96296240737940431</v>
      </c>
      <c r="H41" s="28"/>
      <c r="I41" s="28"/>
      <c r="J41" s="24"/>
      <c r="K41" s="24"/>
      <c r="L41" s="30"/>
      <c r="M41" s="29">
        <f>'[1]Mājas kopā'!Z72</f>
        <v>6.67</v>
      </c>
      <c r="N41" s="31">
        <f t="shared" si="1"/>
        <v>0.7579640178436402</v>
      </c>
    </row>
    <row r="42" spans="1:14">
      <c r="A42" s="23" t="s">
        <v>77</v>
      </c>
      <c r="B42" s="24" t="s">
        <v>78</v>
      </c>
      <c r="C42" s="32" t="s">
        <v>25</v>
      </c>
      <c r="D42" s="33">
        <v>0.16243835545436033</v>
      </c>
      <c r="E42" s="34">
        <v>0.34942988837674771</v>
      </c>
      <c r="F42" s="28">
        <f t="shared" si="0"/>
        <v>0.51186824383110807</v>
      </c>
      <c r="G42" s="24">
        <v>0.79674763517890479</v>
      </c>
      <c r="H42" s="28"/>
      <c r="I42" s="28"/>
      <c r="J42" s="24"/>
      <c r="K42" s="24"/>
      <c r="L42" s="30"/>
      <c r="M42" s="29">
        <f>'[1]Mājas kopā'!AB72</f>
        <v>6.67</v>
      </c>
      <c r="N42" s="31">
        <f t="shared" si="1"/>
        <v>0.65430793950500643</v>
      </c>
    </row>
    <row r="43" spans="1:14">
      <c r="A43" s="23" t="s">
        <v>79</v>
      </c>
      <c r="B43" s="24" t="s">
        <v>80</v>
      </c>
      <c r="C43" s="32" t="s">
        <v>25</v>
      </c>
      <c r="D43" s="33">
        <v>0.17830743306496791</v>
      </c>
      <c r="E43" s="34">
        <v>0.43868938401048674</v>
      </c>
      <c r="F43" s="28">
        <f t="shared" si="0"/>
        <v>0.61699681707545462</v>
      </c>
      <c r="G43" s="24">
        <v>1.1750608500280846</v>
      </c>
      <c r="H43" s="28"/>
      <c r="I43" s="28"/>
      <c r="J43" s="24"/>
      <c r="K43" s="24"/>
      <c r="L43" s="30"/>
      <c r="M43" s="29">
        <f>'[1]Mājas kopā'!M96</f>
        <v>0</v>
      </c>
      <c r="N43" s="31">
        <f t="shared" si="1"/>
        <v>0.89602883355176965</v>
      </c>
    </row>
    <row r="44" spans="1:14">
      <c r="A44" s="23" t="s">
        <v>81</v>
      </c>
      <c r="B44" s="24" t="s">
        <v>82</v>
      </c>
      <c r="C44" s="13"/>
      <c r="D44" s="33">
        <v>0.24251624843326011</v>
      </c>
      <c r="E44" s="34">
        <v>0.54784877794025244</v>
      </c>
      <c r="F44" s="28">
        <f t="shared" si="0"/>
        <v>0.79036502637351258</v>
      </c>
      <c r="G44" s="24">
        <v>1.3384590557760578</v>
      </c>
      <c r="H44" s="28"/>
      <c r="I44" s="28"/>
      <c r="J44" s="24"/>
      <c r="K44" s="24"/>
      <c r="L44" s="30"/>
      <c r="M44" s="29">
        <f>'[1]Mājas kopā'!U72</f>
        <v>6.67</v>
      </c>
      <c r="N44" s="31">
        <f t="shared" si="1"/>
        <v>1.0644120410747853</v>
      </c>
    </row>
    <row r="45" spans="1:14">
      <c r="A45" s="23" t="s">
        <v>83</v>
      </c>
      <c r="B45" s="24" t="s">
        <v>84</v>
      </c>
      <c r="C45" s="13"/>
      <c r="D45" s="33">
        <v>7.7641491110126987E-3</v>
      </c>
      <c r="E45" s="34">
        <v>0.52427467503361358</v>
      </c>
      <c r="F45" s="28">
        <f t="shared" si="0"/>
        <v>0.53203882414462633</v>
      </c>
      <c r="G45" s="24">
        <v>1.4702434483789069</v>
      </c>
      <c r="H45" s="28"/>
      <c r="I45" s="28"/>
      <c r="J45" s="24"/>
      <c r="K45" s="24"/>
      <c r="L45" s="30"/>
      <c r="M45" s="29">
        <f>'[1]Mājas kopā'!J96</f>
        <v>6.67</v>
      </c>
      <c r="N45" s="31">
        <f t="shared" si="1"/>
        <v>1.0011411362617666</v>
      </c>
    </row>
    <row r="46" spans="1:14">
      <c r="A46" s="23" t="s">
        <v>85</v>
      </c>
      <c r="B46" s="24" t="s">
        <v>86</v>
      </c>
      <c r="C46" s="13" t="s">
        <v>35</v>
      </c>
      <c r="D46" s="33">
        <v>0.15183963232900682</v>
      </c>
      <c r="E46" s="34">
        <v>0.43694085706413266</v>
      </c>
      <c r="F46" s="28">
        <f t="shared" si="0"/>
        <v>0.58878048939313943</v>
      </c>
      <c r="G46" s="24">
        <v>1.5124382397876031</v>
      </c>
      <c r="H46" s="28"/>
      <c r="I46" s="28"/>
      <c r="J46" s="24"/>
      <c r="K46" s="24"/>
      <c r="L46" s="30"/>
      <c r="M46" s="29">
        <f>'[1]Mājas kopā'!K96</f>
        <v>3.33</v>
      </c>
      <c r="N46" s="31">
        <f t="shared" si="1"/>
        <v>1.0506093645903714</v>
      </c>
    </row>
    <row r="47" spans="1:14">
      <c r="A47" s="23" t="s">
        <v>87</v>
      </c>
      <c r="B47" s="24" t="s">
        <v>88</v>
      </c>
      <c r="C47" s="13"/>
      <c r="D47" s="33">
        <v>0.18305338459059278</v>
      </c>
      <c r="E47" s="34">
        <v>0.37769852600329512</v>
      </c>
      <c r="F47" s="28">
        <f t="shared" si="0"/>
        <v>0.56075191059388785</v>
      </c>
      <c r="G47" s="24">
        <v>1.1089656478233061</v>
      </c>
      <c r="H47" s="28"/>
      <c r="I47" s="28"/>
      <c r="J47" s="24"/>
      <c r="K47" s="24"/>
      <c r="L47" s="30"/>
      <c r="M47" s="29">
        <f>'[1]Mājas kopā'!W22</f>
        <v>6.67</v>
      </c>
      <c r="N47" s="31">
        <f t="shared" si="1"/>
        <v>0.83485877920859697</v>
      </c>
    </row>
    <row r="48" spans="1:14">
      <c r="A48" s="23" t="s">
        <v>89</v>
      </c>
      <c r="B48" s="24" t="s">
        <v>90</v>
      </c>
      <c r="C48" s="32" t="s">
        <v>25</v>
      </c>
      <c r="D48" s="33">
        <v>2.3344443410760082E-2</v>
      </c>
      <c r="E48" s="34">
        <v>0.24816817412817041</v>
      </c>
      <c r="F48" s="28">
        <f t="shared" si="0"/>
        <v>0.27151261753893047</v>
      </c>
      <c r="G48" s="24">
        <v>0.70207871326530102</v>
      </c>
      <c r="H48" s="28"/>
      <c r="I48" s="28"/>
      <c r="J48" s="24"/>
      <c r="K48" s="24"/>
      <c r="L48" s="30"/>
      <c r="M48" s="29">
        <f>'[1]Mājas kopā'!X22</f>
        <v>6.67</v>
      </c>
      <c r="N48" s="31">
        <f t="shared" si="1"/>
        <v>0.48679566540211572</v>
      </c>
    </row>
    <row r="49" spans="1:14">
      <c r="A49" s="23" t="s">
        <v>91</v>
      </c>
      <c r="B49" s="24" t="s">
        <v>92</v>
      </c>
      <c r="C49" s="32" t="s">
        <v>25</v>
      </c>
      <c r="D49" s="33">
        <v>0.16921362641181581</v>
      </c>
      <c r="E49" s="34">
        <v>0.34379616194615503</v>
      </c>
      <c r="F49" s="28">
        <f t="shared" si="0"/>
        <v>0.51300978835797084</v>
      </c>
      <c r="G49" s="24">
        <v>0.98694466724585217</v>
      </c>
      <c r="H49" s="28"/>
      <c r="I49" s="28"/>
      <c r="J49" s="24"/>
      <c r="K49" s="24"/>
      <c r="L49" s="30"/>
      <c r="M49" s="29">
        <f>'[1]Mājas kopā'!Y22</f>
        <v>6.67</v>
      </c>
      <c r="N49" s="31">
        <f t="shared" si="1"/>
        <v>0.74997722780191145</v>
      </c>
    </row>
    <row r="50" spans="1:14">
      <c r="A50" s="23" t="s">
        <v>93</v>
      </c>
      <c r="B50" s="24" t="s">
        <v>94</v>
      </c>
      <c r="C50" s="13"/>
      <c r="D50" s="33">
        <v>0.14684738888257359</v>
      </c>
      <c r="E50" s="34">
        <v>0.33732914402637265</v>
      </c>
      <c r="F50" s="28">
        <f t="shared" si="0"/>
        <v>0.48417653290894624</v>
      </c>
      <c r="G50" s="24">
        <v>0.98473806979652168</v>
      </c>
      <c r="H50" s="28"/>
      <c r="I50" s="28"/>
      <c r="J50" s="24"/>
      <c r="K50" s="24"/>
      <c r="L50" s="30"/>
      <c r="M50" s="29">
        <f>'[1]Mājas kopā'!G46</f>
        <v>6.67</v>
      </c>
      <c r="N50" s="31">
        <f t="shared" si="1"/>
        <v>0.73445730135273402</v>
      </c>
    </row>
    <row r="51" spans="1:14">
      <c r="A51" s="23" t="s">
        <v>95</v>
      </c>
      <c r="B51" s="24" t="s">
        <v>96</v>
      </c>
      <c r="C51" s="13"/>
      <c r="D51" s="33">
        <v>6.4516538461538486E-2</v>
      </c>
      <c r="E51" s="34">
        <v>0.51573311355309615</v>
      </c>
      <c r="F51" s="28">
        <f t="shared" si="0"/>
        <v>0.58024965201463463</v>
      </c>
      <c r="G51" s="24">
        <v>1.4935051282051373</v>
      </c>
      <c r="H51" s="28"/>
      <c r="I51" s="28"/>
      <c r="J51" s="24"/>
      <c r="K51" s="24"/>
      <c r="L51" s="30"/>
      <c r="M51" s="29">
        <f>'[1]Mājas kopā'!F96</f>
        <v>6.67</v>
      </c>
      <c r="N51" s="31">
        <f t="shared" si="1"/>
        <v>1.036877390109886</v>
      </c>
    </row>
    <row r="52" spans="1:14">
      <c r="A52" s="23" t="s">
        <v>97</v>
      </c>
      <c r="B52" s="37" t="s">
        <v>98</v>
      </c>
      <c r="C52" s="32" t="s">
        <v>25</v>
      </c>
      <c r="D52" s="33">
        <v>0.13563891335858116</v>
      </c>
      <c r="E52" s="34">
        <v>0.21164124000561271</v>
      </c>
      <c r="F52" s="28">
        <f t="shared" si="0"/>
        <v>0.34728015336419388</v>
      </c>
      <c r="G52" s="24">
        <v>0.63495483424510579</v>
      </c>
      <c r="H52" s="38"/>
      <c r="I52" s="28"/>
      <c r="J52" s="24"/>
      <c r="K52" s="39"/>
      <c r="L52" s="30"/>
      <c r="M52" s="29">
        <f>'[1]Mājas kopā'!J46</f>
        <v>6.67</v>
      </c>
      <c r="N52" s="31">
        <f t="shared" si="1"/>
        <v>0.49111749380464986</v>
      </c>
    </row>
    <row r="53" spans="1:14">
      <c r="A53" s="23" t="s">
        <v>99</v>
      </c>
      <c r="B53" s="24" t="s">
        <v>100</v>
      </c>
      <c r="C53" s="32" t="s">
        <v>25</v>
      </c>
      <c r="D53" s="40">
        <v>2.0628604790822128E-2</v>
      </c>
      <c r="E53" s="41">
        <v>0.27559796623739563</v>
      </c>
      <c r="F53" s="28">
        <f t="shared" si="0"/>
        <v>0.29622657102821776</v>
      </c>
      <c r="G53" s="24">
        <v>0.70051499566290798</v>
      </c>
      <c r="H53" s="28"/>
      <c r="I53" s="28"/>
      <c r="J53" s="24"/>
      <c r="K53" s="24"/>
      <c r="L53" s="30"/>
      <c r="M53" s="29">
        <f>'[1]Mājas kopā'!Z22</f>
        <v>6.67</v>
      </c>
      <c r="N53" s="31">
        <f t="shared" si="1"/>
        <v>0.49837078334556284</v>
      </c>
    </row>
    <row r="54" spans="1:14">
      <c r="A54" s="42" t="s">
        <v>101</v>
      </c>
      <c r="B54" s="24" t="s">
        <v>102</v>
      </c>
      <c r="C54" s="13"/>
      <c r="D54" s="40">
        <v>0.32195402298851505</v>
      </c>
      <c r="E54" s="41">
        <v>0.71756248859697835</v>
      </c>
      <c r="F54" s="28">
        <f t="shared" si="0"/>
        <v>1.0395165115854934</v>
      </c>
      <c r="G54" s="24">
        <v>2.0076482393723567</v>
      </c>
      <c r="H54" s="28"/>
      <c r="I54" s="28"/>
      <c r="J54" s="24"/>
      <c r="K54" s="24"/>
      <c r="L54" s="30"/>
      <c r="M54" s="29">
        <f>'[1]Mājas kopā'!Z96</f>
        <v>0</v>
      </c>
      <c r="N54" s="31">
        <f t="shared" si="1"/>
        <v>1.5235823754789251</v>
      </c>
    </row>
    <row r="55" spans="1:14">
      <c r="A55" s="23" t="s">
        <v>103</v>
      </c>
      <c r="B55" s="39" t="s">
        <v>104</v>
      </c>
      <c r="C55" s="43"/>
      <c r="D55" s="44">
        <v>0.14828864997372301</v>
      </c>
      <c r="E55" s="45">
        <v>0.41789004144047714</v>
      </c>
      <c r="F55" s="28">
        <f t="shared" si="0"/>
        <v>0.56617869141420019</v>
      </c>
      <c r="G55" s="24">
        <v>1.1999540068873293</v>
      </c>
      <c r="H55" s="38"/>
      <c r="I55" s="28"/>
      <c r="J55" s="24"/>
      <c r="K55" s="39"/>
      <c r="L55" s="30"/>
      <c r="M55" s="29">
        <f>'[1]Mājas kopā'!K46</f>
        <v>6.67</v>
      </c>
      <c r="N55" s="31">
        <f t="shared" si="1"/>
        <v>0.88306634915076476</v>
      </c>
    </row>
    <row r="56" spans="1:14">
      <c r="A56" s="23" t="s">
        <v>105</v>
      </c>
      <c r="B56" s="24" t="s">
        <v>106</v>
      </c>
      <c r="C56" s="13" t="s">
        <v>35</v>
      </c>
      <c r="D56" s="33">
        <v>0.19048054309831153</v>
      </c>
      <c r="E56" s="34">
        <v>0.46022460352250472</v>
      </c>
      <c r="F56" s="28">
        <f t="shared" si="0"/>
        <v>0.65070514662081624</v>
      </c>
      <c r="G56" s="24">
        <v>1.2959558327994454</v>
      </c>
      <c r="H56" s="28"/>
      <c r="I56" s="28"/>
      <c r="J56" s="24"/>
      <c r="K56" s="24"/>
      <c r="L56" s="30"/>
      <c r="M56" s="46">
        <f>'[1]Mājas kopā'!AB22</f>
        <v>3.33</v>
      </c>
      <c r="N56" s="31">
        <f t="shared" si="1"/>
        <v>0.97333048971013081</v>
      </c>
    </row>
    <row r="57" spans="1:14">
      <c r="A57" s="23" t="s">
        <v>107</v>
      </c>
      <c r="B57" s="47" t="s">
        <v>108</v>
      </c>
      <c r="C57" s="25"/>
      <c r="D57" s="40">
        <v>7.7508449218360712E-2</v>
      </c>
      <c r="E57" s="41">
        <v>0.38176959048624498</v>
      </c>
      <c r="F57" s="28">
        <f t="shared" si="0"/>
        <v>0.45927803970460568</v>
      </c>
      <c r="G57" s="24">
        <v>1.0320931658195147</v>
      </c>
      <c r="H57" s="28"/>
      <c r="I57" s="28"/>
      <c r="J57" s="24"/>
      <c r="K57" s="24"/>
      <c r="L57" s="30"/>
      <c r="M57" s="29">
        <f>'[1]Mājas kopā'!M46</f>
        <v>6.67</v>
      </c>
      <c r="N57" s="31">
        <f t="shared" si="1"/>
        <v>0.7456856027620602</v>
      </c>
    </row>
    <row r="58" spans="1:14">
      <c r="A58" s="42" t="s">
        <v>109</v>
      </c>
      <c r="B58" s="47" t="s">
        <v>110</v>
      </c>
      <c r="C58" s="25"/>
      <c r="D58" s="40">
        <v>0</v>
      </c>
      <c r="E58" s="41">
        <v>0.60499238964992119</v>
      </c>
      <c r="F58" s="28">
        <f t="shared" si="0"/>
        <v>0.60499238964992119</v>
      </c>
      <c r="G58" s="24">
        <v>1.3055098934551017</v>
      </c>
      <c r="H58" s="28"/>
      <c r="I58" s="28"/>
      <c r="J58" s="24"/>
      <c r="K58" s="24"/>
      <c r="L58" s="30"/>
      <c r="M58" s="29">
        <f>'[1]Mājas kopā'!G96</f>
        <v>0</v>
      </c>
      <c r="N58" s="31">
        <f t="shared" si="1"/>
        <v>0.95525114155251145</v>
      </c>
    </row>
    <row r="59" spans="1:14">
      <c r="A59" s="48" t="s">
        <v>111</v>
      </c>
      <c r="B59" s="47" t="s">
        <v>112</v>
      </c>
      <c r="C59" s="25"/>
      <c r="D59" s="40">
        <v>0.16418607825959255</v>
      </c>
      <c r="E59" s="41">
        <v>0.39197398744343365</v>
      </c>
      <c r="F59" s="28">
        <f t="shared" si="0"/>
        <v>0.55616006570302623</v>
      </c>
      <c r="G59" s="24">
        <v>1.2348283136224156</v>
      </c>
      <c r="H59" s="28"/>
      <c r="I59" s="28"/>
      <c r="J59" s="24"/>
      <c r="K59" s="24"/>
      <c r="L59" s="30"/>
      <c r="M59" s="29">
        <f>'[1]Mājas kopā'!I96</f>
        <v>6.67</v>
      </c>
      <c r="N59" s="31">
        <f t="shared" si="1"/>
        <v>0.89549418966272087</v>
      </c>
    </row>
    <row r="60" spans="1:14">
      <c r="A60" s="48" t="s">
        <v>113</v>
      </c>
      <c r="B60" s="47" t="s">
        <v>114</v>
      </c>
      <c r="C60" s="32" t="s">
        <v>25</v>
      </c>
      <c r="D60" s="33">
        <v>8.7044700440234032E-2</v>
      </c>
      <c r="E60" s="34">
        <v>0.34252441842276021</v>
      </c>
      <c r="F60" s="28">
        <f t="shared" si="0"/>
        <v>0.42956911886299426</v>
      </c>
      <c r="G60" s="24">
        <v>0.92964859102996722</v>
      </c>
      <c r="H60" s="28"/>
      <c r="I60" s="28"/>
      <c r="J60" s="24"/>
      <c r="K60" s="24"/>
      <c r="L60" s="30"/>
      <c r="M60" s="29">
        <f>'[1]Mājas kopā'!N22</f>
        <v>6.67</v>
      </c>
      <c r="N60" s="31">
        <f t="shared" si="1"/>
        <v>0.67960885494648071</v>
      </c>
    </row>
    <row r="61" spans="1:14">
      <c r="A61" s="48" t="s">
        <v>115</v>
      </c>
      <c r="B61" s="47" t="s">
        <v>116</v>
      </c>
      <c r="C61" s="32" t="s">
        <v>25</v>
      </c>
      <c r="D61" s="33">
        <v>0.12595936972950894</v>
      </c>
      <c r="E61" s="34">
        <v>0.30180191532199246</v>
      </c>
      <c r="F61" s="28">
        <f t="shared" si="0"/>
        <v>0.42776128505150141</v>
      </c>
      <c r="G61" s="24">
        <v>0.94912539698285403</v>
      </c>
      <c r="H61" s="28"/>
      <c r="I61" s="28"/>
      <c r="J61" s="24"/>
      <c r="K61" s="24"/>
      <c r="L61" s="30"/>
      <c r="M61" s="29">
        <f>'[1]Mājas kopā'!E22</f>
        <v>6.67</v>
      </c>
      <c r="N61" s="31">
        <f t="shared" si="1"/>
        <v>0.68844334101717775</v>
      </c>
    </row>
    <row r="62" spans="1:14">
      <c r="A62" s="48" t="s">
        <v>117</v>
      </c>
      <c r="B62" s="47" t="s">
        <v>118</v>
      </c>
      <c r="C62" s="25"/>
      <c r="D62" s="40">
        <v>0.10869654089735317</v>
      </c>
      <c r="E62" s="41">
        <v>0.22329775486561992</v>
      </c>
      <c r="F62" s="28">
        <f t="shared" si="0"/>
        <v>0.33199429576297312</v>
      </c>
      <c r="G62" s="24">
        <v>0.96566180162476367</v>
      </c>
      <c r="H62" s="28"/>
      <c r="I62" s="28"/>
      <c r="J62" s="24"/>
      <c r="K62" s="24"/>
      <c r="L62" s="30"/>
      <c r="M62" s="29">
        <f>'[1]Mājas kopā'!AA22</f>
        <v>6.67</v>
      </c>
      <c r="N62" s="31">
        <f t="shared" si="1"/>
        <v>0.64882804869386845</v>
      </c>
    </row>
    <row r="63" spans="1:14">
      <c r="A63" s="48" t="s">
        <v>119</v>
      </c>
      <c r="B63" s="47" t="s">
        <v>120</v>
      </c>
      <c r="C63" s="25"/>
      <c r="D63" s="40">
        <v>0.1064692063492064</v>
      </c>
      <c r="E63" s="41">
        <v>0.34052959435626107</v>
      </c>
      <c r="F63" s="28">
        <f t="shared" si="0"/>
        <v>0.44699880070546749</v>
      </c>
      <c r="G63" s="24">
        <v>1.3896970252792478</v>
      </c>
      <c r="H63" s="28"/>
      <c r="I63" s="28"/>
      <c r="J63" s="24"/>
      <c r="K63" s="24"/>
      <c r="L63" s="30"/>
      <c r="M63" s="29">
        <f>'[1]Mājas kopā'!K22</f>
        <v>6.67</v>
      </c>
      <c r="N63" s="31">
        <f t="shared" si="1"/>
        <v>0.91834791299235763</v>
      </c>
    </row>
    <row r="64" spans="1:14">
      <c r="A64" s="48" t="s">
        <v>121</v>
      </c>
      <c r="B64" s="47" t="s">
        <v>122</v>
      </c>
      <c r="C64" s="25"/>
      <c r="D64" s="40">
        <v>6.3062496566465939E-2</v>
      </c>
      <c r="E64" s="41">
        <v>0.42424589653594946</v>
      </c>
      <c r="F64" s="28">
        <f t="shared" si="0"/>
        <v>0.48730839310241542</v>
      </c>
      <c r="G64" s="24">
        <v>1.4277481703036778</v>
      </c>
      <c r="H64" s="28"/>
      <c r="I64" s="28"/>
      <c r="J64" s="24"/>
      <c r="K64" s="24"/>
      <c r="L64" s="30"/>
      <c r="M64" s="29">
        <f>'[1]Mājas kopā'!L22</f>
        <v>6.67</v>
      </c>
      <c r="N64" s="31">
        <f t="shared" si="1"/>
        <v>0.9575282817030466</v>
      </c>
    </row>
    <row r="65" spans="1:14">
      <c r="A65" s="48" t="s">
        <v>123</v>
      </c>
      <c r="B65" s="37" t="s">
        <v>124</v>
      </c>
      <c r="C65" s="13" t="s">
        <v>35</v>
      </c>
      <c r="D65" s="44">
        <v>0.47516707348408221</v>
      </c>
      <c r="E65" s="45">
        <v>0.92619373072969591</v>
      </c>
      <c r="F65" s="28">
        <f t="shared" si="0"/>
        <v>1.4013608042137782</v>
      </c>
      <c r="G65" s="24">
        <v>2.0927298304213711</v>
      </c>
      <c r="H65" s="38"/>
      <c r="I65" s="28"/>
      <c r="J65" s="24"/>
      <c r="K65" s="39"/>
      <c r="L65" s="30"/>
      <c r="M65" s="29">
        <f>'[1]Mājas kopā'!AC22</f>
        <v>3.33</v>
      </c>
      <c r="N65" s="31">
        <f t="shared" si="1"/>
        <v>1.7470453173175746</v>
      </c>
    </row>
    <row r="66" spans="1:14">
      <c r="A66" s="48" t="s">
        <v>125</v>
      </c>
      <c r="B66" s="24" t="s">
        <v>126</v>
      </c>
      <c r="C66" s="13"/>
      <c r="D66" s="33">
        <v>0.27380254154447703</v>
      </c>
      <c r="E66" s="34">
        <v>0.5725904203323553</v>
      </c>
      <c r="F66" s="28">
        <f t="shared" si="0"/>
        <v>0.84639296187683233</v>
      </c>
      <c r="G66" s="24">
        <v>1.3087781036168145</v>
      </c>
      <c r="H66" s="28"/>
      <c r="I66" s="28"/>
      <c r="J66" s="24"/>
      <c r="K66" s="24"/>
      <c r="L66" s="30"/>
      <c r="M66" s="29">
        <f>'[1]Mājas kopā'!AA96</f>
        <v>0</v>
      </c>
      <c r="N66" s="31">
        <f t="shared" si="1"/>
        <v>1.0775855327468233</v>
      </c>
    </row>
    <row r="67" spans="1:14" ht="15" thickBot="1">
      <c r="A67" s="48"/>
      <c r="B67" s="47"/>
      <c r="C67" s="49"/>
      <c r="D67" s="50"/>
      <c r="E67" s="51"/>
      <c r="F67" s="52"/>
      <c r="G67" s="52"/>
      <c r="H67" s="52"/>
      <c r="I67" s="52"/>
      <c r="J67" s="52"/>
      <c r="K67" s="52"/>
      <c r="L67" s="53"/>
      <c r="M67" s="53"/>
      <c r="N67" s="54"/>
    </row>
    <row r="68" spans="1:14" ht="15" thickBot="1">
      <c r="A68" s="55"/>
      <c r="B68" s="56" t="s">
        <v>127</v>
      </c>
      <c r="C68" s="57"/>
      <c r="D68" s="58">
        <f>AVERAGE(D6:D66)</f>
        <v>0.14600814167288864</v>
      </c>
      <c r="E68" s="59">
        <f>AVERAGE(E6:E66)</f>
        <v>0.39145228849727637</v>
      </c>
      <c r="F68" s="60">
        <f>AVERAGE(F6:F66)</f>
        <v>0.53746043017016509</v>
      </c>
      <c r="G68" s="60">
        <f>AVERAGE(G6:G66)</f>
        <v>1.1533248884059701</v>
      </c>
      <c r="H68" s="60"/>
      <c r="I68" s="60"/>
      <c r="J68" s="60"/>
      <c r="K68" s="60"/>
      <c r="L68" s="60"/>
      <c r="M68" s="60">
        <f>AVERAGE(M6:M66)</f>
        <v>5.7400000000000011</v>
      </c>
      <c r="N68" s="61">
        <f>AVERAGE(F68:L68)</f>
        <v>0.84539265928806762</v>
      </c>
    </row>
    <row r="70" spans="1:14">
      <c r="F70" s="29"/>
    </row>
    <row r="71" spans="1:14" ht="15" thickBot="1">
      <c r="B71" s="62" t="s">
        <v>128</v>
      </c>
      <c r="H71" t="s">
        <v>129</v>
      </c>
    </row>
    <row r="72" spans="1:14" ht="15" thickBot="1">
      <c r="A72" s="63"/>
      <c r="B72" s="64" t="s">
        <v>130</v>
      </c>
      <c r="C72" s="65" t="s">
        <v>35</v>
      </c>
      <c r="D72" s="66">
        <v>0.38461857018308637</v>
      </c>
      <c r="E72" s="66">
        <v>0.66389537925022024</v>
      </c>
      <c r="F72" s="64">
        <f>D72+E72</f>
        <v>1.0485139494333067</v>
      </c>
      <c r="G72" s="67">
        <v>1.5320662598081953</v>
      </c>
      <c r="H72" s="67"/>
      <c r="I72" s="67"/>
      <c r="J72" s="67"/>
      <c r="K72" s="67"/>
      <c r="L72" s="67"/>
      <c r="M72" s="68">
        <f>[1]Umurga!E34</f>
        <v>0</v>
      </c>
      <c r="N72" s="69">
        <f>AVERAGE(F72:L72)</f>
        <v>1.2902901046207509</v>
      </c>
    </row>
    <row r="73" spans="1:14" ht="15" thickBot="1">
      <c r="A73" s="23"/>
      <c r="B73" s="24" t="s">
        <v>131</v>
      </c>
      <c r="C73" s="13" t="s">
        <v>35</v>
      </c>
      <c r="D73" s="70">
        <v>0.22614763552479819</v>
      </c>
      <c r="E73" s="70">
        <v>0.3860668973471742</v>
      </c>
      <c r="F73" s="24">
        <f>D73+E73</f>
        <v>0.61221453287197236</v>
      </c>
      <c r="G73" s="71">
        <v>1.1002906574394471</v>
      </c>
      <c r="H73" s="71"/>
      <c r="I73" s="71"/>
      <c r="J73" s="71"/>
      <c r="K73" s="71"/>
      <c r="L73" s="72"/>
      <c r="M73" s="73">
        <f>[1]Umurga!F34</f>
        <v>0</v>
      </c>
      <c r="N73" s="69">
        <f>AVERAGE(F73:L73)</f>
        <v>0.85625259515570973</v>
      </c>
    </row>
    <row r="74" spans="1:14" ht="15" thickBot="1">
      <c r="A74" s="23"/>
      <c r="B74" s="24" t="s">
        <v>132</v>
      </c>
      <c r="C74" s="14"/>
      <c r="D74" s="70">
        <v>0.52638959161544963</v>
      </c>
      <c r="E74" s="70">
        <v>0.90726418503794737</v>
      </c>
      <c r="F74" s="47">
        <f>D74+E74</f>
        <v>1.433653776653397</v>
      </c>
      <c r="G74" s="71">
        <v>2.4193711601011931</v>
      </c>
      <c r="H74" s="71"/>
      <c r="I74" s="71"/>
      <c r="J74" s="71"/>
      <c r="K74" s="71"/>
      <c r="L74" s="71"/>
      <c r="M74" s="73">
        <f>[1]Umurga!G34</f>
        <v>0</v>
      </c>
      <c r="N74" s="74">
        <f>AVERAGE(F74:L74)</f>
        <v>1.926512468377295</v>
      </c>
    </row>
    <row r="75" spans="1:14">
      <c r="A75" s="11"/>
      <c r="D75" s="75"/>
      <c r="E75" s="75"/>
      <c r="K75" s="73"/>
      <c r="N75" s="76"/>
    </row>
    <row r="76" spans="1:14">
      <c r="A76" s="11"/>
      <c r="D76" s="75"/>
      <c r="E76" s="75"/>
      <c r="K76" s="73"/>
      <c r="N76" s="76"/>
    </row>
    <row r="77" spans="1:14">
      <c r="A77" s="23"/>
      <c r="B77" s="24" t="s">
        <v>130</v>
      </c>
      <c r="C77" s="14"/>
      <c r="D77" s="77">
        <v>4.2014999999999993</v>
      </c>
      <c r="E77" s="77">
        <v>7.2522666666666913</v>
      </c>
      <c r="F77" s="71">
        <f>D77+E77</f>
        <v>11.453766666666692</v>
      </c>
      <c r="G77" s="71">
        <v>16.736000000000001</v>
      </c>
      <c r="H77" s="71"/>
      <c r="I77" s="71"/>
      <c r="J77" s="71"/>
      <c r="K77" s="78"/>
      <c r="L77" s="71"/>
      <c r="M77" s="73">
        <f>[1]Umurga!E32</f>
        <v>0</v>
      </c>
      <c r="N77" s="76"/>
    </row>
    <row r="78" spans="1:14" ht="15" thickBot="1">
      <c r="A78" s="55"/>
      <c r="B78" s="56" t="s">
        <v>131</v>
      </c>
      <c r="C78" s="57"/>
      <c r="D78" s="79">
        <v>3.2678333333333338</v>
      </c>
      <c r="E78" s="79">
        <v>5.5786666666666669</v>
      </c>
      <c r="F78" s="80">
        <f>D78+E78</f>
        <v>8.8465000000000007</v>
      </c>
      <c r="G78" s="80">
        <v>15.899200000000011</v>
      </c>
      <c r="H78" s="80"/>
      <c r="I78" s="80"/>
      <c r="J78" s="80"/>
      <c r="K78" s="81"/>
      <c r="L78" s="80"/>
      <c r="M78" s="82">
        <f>[1]Umurga!F32</f>
        <v>0</v>
      </c>
      <c r="N78" s="8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Valters Mardoks</dc:creator>
  <cp:lastModifiedBy>Valters Mardoks</cp:lastModifiedBy>
  <dcterms:created xsi:type="dcterms:W3CDTF">2022-12-02T09:40:12Z</dcterms:created>
  <dcterms:modified xsi:type="dcterms:W3CDTF">2022-12-02T09:42:32Z</dcterms:modified>
</cp:coreProperties>
</file>